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DQUISICIONES\ARCHIVOS DE USO COMPARTIDO\LICITACIONES\2022\LPI\LPI 02-2022 - COCHABAMBA 2º PARTE (RELLAMADO)\3. PUBLICACIÓN\PAG OEI\"/>
    </mc:Choice>
  </mc:AlternateContent>
  <xr:revisionPtr revIDLastSave="0" documentId="13_ncr:1_{196C7768-CD42-4AA2-9B93-FCB10782D26E}" xr6:coauthVersionLast="36" xr6:coauthVersionMax="47" xr10:uidLastSave="{00000000-0000-0000-0000-000000000000}"/>
  <bookViews>
    <workbookView xWindow="0" yWindow="0" windowWidth="15345" windowHeight="4380" firstSheet="1" activeTab="1" xr2:uid="{00000000-000D-0000-FFFF-FFFF00000000}"/>
  </bookViews>
  <sheets>
    <sheet name="Planilla Resumen pliego" sheetId="34" r:id="rId1"/>
    <sheet name="Computo y Presupuesto Global" sheetId="35" r:id="rId2"/>
    <sheet name="Gral. Instalaciones" sheetId="10" r:id="rId3"/>
    <sheet name="COT-ER" sheetId="31" r:id="rId4"/>
    <sheet name="COT-IS" sheetId="21" r:id="rId5"/>
    <sheet name="COT-II" sheetId="22" r:id="rId6"/>
    <sheet name="COT-IE" sheetId="29" r:id="rId7"/>
    <sheet name="COT-CD" sheetId="30" r:id="rId8"/>
    <sheet name="COT-IT" sheetId="28" r:id="rId9"/>
    <sheet name="COT-TV" sheetId="27" r:id="rId10"/>
  </sheets>
  <definedNames>
    <definedName name="_xlnm._FilterDatabase" localSheetId="1" hidden="1">'Computo y Presupuesto Global'!$A$6:$ED$488</definedName>
    <definedName name="_xlnm._FilterDatabase" localSheetId="2" hidden="1">'Gral. Instalaciones'!$B$4:$I$4</definedName>
    <definedName name="_xlnm.Print_Area" localSheetId="1">'Computo y Presupuesto Global'!$B$2:$H$492</definedName>
    <definedName name="_xlnm.Print_Area" localSheetId="7">'COT-CD'!$B$4:$I$89</definedName>
    <definedName name="_xlnm.Print_Area" localSheetId="3">'COT-ER'!$B$2:$I$88</definedName>
    <definedName name="_xlnm.Print_Area" localSheetId="6">'COT-IE'!$B$4:$I$177</definedName>
    <definedName name="_xlnm.Print_Area" localSheetId="5">'COT-II'!$B$4:$I$41</definedName>
    <definedName name="_xlnm.Print_Area" localSheetId="4">'COT-IS'!$B$4:$I$140</definedName>
    <definedName name="_xlnm.Print_Area" localSheetId="8">'COT-IT'!$B$4:$I$64</definedName>
    <definedName name="_xlnm.Print_Area" localSheetId="9">'COT-TV'!$B$4:$I$58</definedName>
    <definedName name="_xlnm.Print_Area" localSheetId="2">'Gral. Instalaciones'!$B$2:$I$72</definedName>
    <definedName name="_xlnm.Print_Titles" localSheetId="1">'Computo y Presupuesto Global'!$2:$6</definedName>
    <definedName name="_xlnm.Print_Titles" localSheetId="7">'COT-CD'!$4:$6</definedName>
    <definedName name="_xlnm.Print_Titles" localSheetId="3">'COT-ER'!$4:$6</definedName>
    <definedName name="_xlnm.Print_Titles" localSheetId="6">'COT-IE'!$4:$6</definedName>
    <definedName name="_xlnm.Print_Titles" localSheetId="5">'COT-II'!$4:$6</definedName>
    <definedName name="_xlnm.Print_Titles" localSheetId="4">'COT-IS'!$4:$6</definedName>
    <definedName name="_xlnm.Print_Titles" localSheetId="8">'COT-IT'!$4:$6</definedName>
    <definedName name="_xlnm.Print_Titles" localSheetId="9">'COT-TV'!$4:$6</definedName>
    <definedName name="_xlnm.Print_Titles" localSheetId="2">'Gral. Instalaciones'!$4:$6</definedName>
  </definedNames>
  <calcPr calcId="191028"/>
</workbook>
</file>

<file path=xl/calcChain.xml><?xml version="1.0" encoding="utf-8"?>
<calcChain xmlns="http://schemas.openxmlformats.org/spreadsheetml/2006/main">
  <c r="G319" i="35" l="1"/>
  <c r="G293" i="35"/>
  <c r="G294" i="35"/>
  <c r="D170" i="35"/>
  <c r="C53" i="10"/>
  <c r="F52" i="10"/>
  <c r="C52" i="10"/>
  <c r="C51" i="10"/>
  <c r="C50" i="10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53" i="28"/>
  <c r="G52" i="28"/>
  <c r="G51" i="28"/>
  <c r="G50" i="28"/>
  <c r="G49" i="28"/>
  <c r="G48" i="28"/>
  <c r="G47" i="28"/>
  <c r="G46" i="28"/>
  <c r="G45" i="28"/>
  <c r="G44" i="28"/>
  <c r="G43" i="28"/>
  <c r="G41" i="28"/>
  <c r="G40" i="28"/>
  <c r="G38" i="28"/>
  <c r="G37" i="28"/>
  <c r="G36" i="28"/>
  <c r="G35" i="28"/>
  <c r="G34" i="28"/>
  <c r="G33" i="28"/>
  <c r="G32" i="28"/>
  <c r="G31" i="28"/>
  <c r="G29" i="28"/>
  <c r="G28" i="28"/>
  <c r="G27" i="28"/>
  <c r="G25" i="28"/>
  <c r="G24" i="28"/>
  <c r="G23" i="28"/>
  <c r="G21" i="28"/>
  <c r="G20" i="28"/>
  <c r="G18" i="28"/>
  <c r="G17" i="28"/>
  <c r="G16" i="28"/>
  <c r="G15" i="28"/>
  <c r="G14" i="28"/>
  <c r="G13" i="28"/>
  <c r="G12" i="28"/>
  <c r="G11" i="28"/>
  <c r="G79" i="30"/>
  <c r="G78" i="30"/>
  <c r="G77" i="30"/>
  <c r="G76" i="30"/>
  <c r="G75" i="30"/>
  <c r="G74" i="30"/>
  <c r="G72" i="30"/>
  <c r="H71" i="30" s="1"/>
  <c r="G70" i="30"/>
  <c r="G69" i="30"/>
  <c r="G68" i="30"/>
  <c r="G67" i="30"/>
  <c r="G65" i="30"/>
  <c r="G64" i="30"/>
  <c r="H63" i="30" s="1"/>
  <c r="F50" i="10" s="1"/>
  <c r="G62" i="30"/>
  <c r="G61" i="30"/>
  <c r="G60" i="30"/>
  <c r="G59" i="30"/>
  <c r="G58" i="30"/>
  <c r="G57" i="30"/>
  <c r="G56" i="30"/>
  <c r="G55" i="30"/>
  <c r="G54" i="30"/>
  <c r="G86" i="30"/>
  <c r="G85" i="30"/>
  <c r="G84" i="30"/>
  <c r="G83" i="30"/>
  <c r="G82" i="30"/>
  <c r="G81" i="30"/>
  <c r="G52" i="30"/>
  <c r="G51" i="30"/>
  <c r="G50" i="30"/>
  <c r="G49" i="30"/>
  <c r="G48" i="30"/>
  <c r="G47" i="30"/>
  <c r="G46" i="30"/>
  <c r="G45" i="30"/>
  <c r="G44" i="30"/>
  <c r="G29" i="30"/>
  <c r="G28" i="30"/>
  <c r="G27" i="30"/>
  <c r="G25" i="30"/>
  <c r="G24" i="30"/>
  <c r="G22" i="30"/>
  <c r="G21" i="30"/>
  <c r="G20" i="30"/>
  <c r="G19" i="30"/>
  <c r="G18" i="30"/>
  <c r="G17" i="30"/>
  <c r="G15" i="30"/>
  <c r="G14" i="30"/>
  <c r="G13" i="30"/>
  <c r="G12" i="30"/>
  <c r="G11" i="30"/>
  <c r="G10" i="30"/>
  <c r="G166" i="29"/>
  <c r="G165" i="29"/>
  <c r="G164" i="29"/>
  <c r="G163" i="29"/>
  <c r="G162" i="29"/>
  <c r="G161" i="29"/>
  <c r="G160" i="29"/>
  <c r="G159" i="29"/>
  <c r="G158" i="29"/>
  <c r="G157" i="29"/>
  <c r="G156" i="29"/>
  <c r="G155" i="29"/>
  <c r="G154" i="29"/>
  <c r="G153" i="29"/>
  <c r="G152" i="29"/>
  <c r="G151" i="29"/>
  <c r="G150" i="29"/>
  <c r="G149" i="29"/>
  <c r="G148" i="29"/>
  <c r="G147" i="29"/>
  <c r="G146" i="29"/>
  <c r="G145" i="29"/>
  <c r="G144" i="29"/>
  <c r="G143" i="29"/>
  <c r="G142" i="29"/>
  <c r="G141" i="29"/>
  <c r="G140" i="29"/>
  <c r="G139" i="29"/>
  <c r="G138" i="29"/>
  <c r="G137" i="29"/>
  <c r="G136" i="29"/>
  <c r="G135" i="29"/>
  <c r="G134" i="29"/>
  <c r="G133" i="29"/>
  <c r="G132" i="29"/>
  <c r="G131" i="29"/>
  <c r="G130" i="29"/>
  <c r="G129" i="29"/>
  <c r="G128" i="29"/>
  <c r="G127" i="29"/>
  <c r="G126" i="29"/>
  <c r="G125" i="29"/>
  <c r="G124" i="29"/>
  <c r="G123" i="29"/>
  <c r="G122" i="29"/>
  <c r="G121" i="29"/>
  <c r="G120" i="29"/>
  <c r="G119" i="29"/>
  <c r="G118" i="29"/>
  <c r="G117" i="29"/>
  <c r="G116" i="29"/>
  <c r="G115" i="29"/>
  <c r="G114" i="29"/>
  <c r="G113" i="29"/>
  <c r="G112" i="29"/>
  <c r="G111" i="29"/>
  <c r="G110" i="29"/>
  <c r="G109" i="29"/>
  <c r="G107" i="29"/>
  <c r="G106" i="29"/>
  <c r="G105" i="29"/>
  <c r="G104" i="29"/>
  <c r="G103" i="29"/>
  <c r="G102" i="29"/>
  <c r="G101" i="29"/>
  <c r="G100" i="29"/>
  <c r="G99" i="29"/>
  <c r="G98" i="29"/>
  <c r="G97" i="29"/>
  <c r="G96" i="29"/>
  <c r="G94" i="29"/>
  <c r="G93" i="29"/>
  <c r="G92" i="29"/>
  <c r="G91" i="29"/>
  <c r="G90" i="29"/>
  <c r="G89" i="29"/>
  <c r="G88" i="29"/>
  <c r="G87" i="29"/>
  <c r="G86" i="29"/>
  <c r="G85" i="29"/>
  <c r="G84" i="29"/>
  <c r="G83" i="29"/>
  <c r="G82" i="29"/>
  <c r="G81" i="29"/>
  <c r="G80" i="29"/>
  <c r="G79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6" i="29"/>
  <c r="G55" i="29"/>
  <c r="G54" i="29"/>
  <c r="G53" i="29"/>
  <c r="G52" i="29"/>
  <c r="G51" i="29"/>
  <c r="G50" i="29"/>
  <c r="G49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38" i="22"/>
  <c r="G37" i="22"/>
  <c r="G36" i="22"/>
  <c r="G34" i="22"/>
  <c r="G33" i="22"/>
  <c r="G32" i="22"/>
  <c r="G31" i="22"/>
  <c r="G29" i="22"/>
  <c r="G28" i="22"/>
  <c r="G27" i="22"/>
  <c r="G26" i="22"/>
  <c r="G25" i="22"/>
  <c r="G23" i="22"/>
  <c r="G21" i="22"/>
  <c r="G20" i="22"/>
  <c r="G18" i="22"/>
  <c r="G16" i="22"/>
  <c r="G14" i="22"/>
  <c r="G13" i="22"/>
  <c r="G12" i="22"/>
  <c r="G11" i="22"/>
  <c r="G137" i="21"/>
  <c r="G133" i="21"/>
  <c r="G129" i="21"/>
  <c r="G125" i="21"/>
  <c r="G121" i="21"/>
  <c r="G116" i="21"/>
  <c r="G115" i="21"/>
  <c r="G113" i="21"/>
  <c r="G111" i="21"/>
  <c r="G109" i="21"/>
  <c r="G107" i="21"/>
  <c r="G105" i="21"/>
  <c r="G104" i="21"/>
  <c r="G102" i="21"/>
  <c r="G101" i="21"/>
  <c r="G100" i="21"/>
  <c r="G98" i="21"/>
  <c r="G96" i="21"/>
  <c r="G95" i="21"/>
  <c r="G93" i="21"/>
  <c r="G91" i="21"/>
  <c r="G89" i="21"/>
  <c r="G87" i="21"/>
  <c r="G86" i="21"/>
  <c r="G84" i="21"/>
  <c r="G82" i="21"/>
  <c r="G81" i="21"/>
  <c r="G79" i="21"/>
  <c r="G78" i="21"/>
  <c r="G77" i="21"/>
  <c r="G76" i="21"/>
  <c r="G75" i="21"/>
  <c r="G74" i="21"/>
  <c r="G72" i="21"/>
  <c r="G70" i="21"/>
  <c r="G69" i="21"/>
  <c r="G68" i="21"/>
  <c r="G67" i="21"/>
  <c r="G66" i="21"/>
  <c r="G65" i="21"/>
  <c r="G64" i="21"/>
  <c r="G62" i="21"/>
  <c r="G61" i="21"/>
  <c r="G58" i="21"/>
  <c r="G57" i="21"/>
  <c r="G56" i="21"/>
  <c r="G54" i="21"/>
  <c r="G52" i="21"/>
  <c r="G50" i="21"/>
  <c r="G48" i="21"/>
  <c r="G46" i="21"/>
  <c r="G44" i="21"/>
  <c r="G42" i="21"/>
  <c r="G40" i="21"/>
  <c r="G38" i="21"/>
  <c r="G36" i="21"/>
  <c r="G34" i="21"/>
  <c r="G32" i="21"/>
  <c r="H108" i="29" l="1"/>
  <c r="H53" i="30"/>
  <c r="H73" i="30"/>
  <c r="F53" i="10" s="1"/>
  <c r="H66" i="30"/>
  <c r="F51" i="10" s="1"/>
  <c r="H59" i="21"/>
  <c r="H95" i="29"/>
  <c r="H48" i="29"/>
  <c r="H35" i="29"/>
  <c r="G30" i="21" l="1"/>
  <c r="G28" i="21"/>
  <c r="G27" i="21"/>
  <c r="G26" i="21"/>
  <c r="G24" i="21"/>
  <c r="G22" i="21"/>
  <c r="G21" i="21"/>
  <c r="G19" i="21"/>
  <c r="G18" i="21"/>
  <c r="G16" i="21"/>
  <c r="G14" i="21"/>
  <c r="G12" i="21"/>
  <c r="G11" i="21"/>
  <c r="G15" i="21"/>
  <c r="G81" i="31"/>
  <c r="G80" i="31"/>
  <c r="G79" i="31"/>
  <c r="G78" i="31"/>
  <c r="G77" i="31"/>
  <c r="G75" i="31"/>
  <c r="G74" i="31"/>
  <c r="G73" i="31"/>
  <c r="G72" i="31"/>
  <c r="G71" i="31"/>
  <c r="G70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7" i="31"/>
  <c r="G46" i="31"/>
  <c r="G45" i="31"/>
  <c r="G44" i="31"/>
  <c r="G43" i="31"/>
  <c r="G42" i="31"/>
  <c r="G40" i="31"/>
  <c r="G39" i="31"/>
  <c r="G38" i="31"/>
  <c r="G37" i="31"/>
  <c r="G36" i="31"/>
  <c r="G35" i="31"/>
  <c r="G33" i="31"/>
  <c r="G32" i="31"/>
  <c r="G31" i="31"/>
  <c r="G30" i="31"/>
  <c r="G29" i="31"/>
  <c r="G27" i="31"/>
  <c r="G26" i="31"/>
  <c r="G25" i="31"/>
  <c r="G24" i="31"/>
  <c r="G23" i="31"/>
  <c r="G22" i="31"/>
  <c r="G20" i="31"/>
  <c r="G19" i="31"/>
  <c r="G18" i="31"/>
  <c r="G17" i="31"/>
  <c r="G16" i="31"/>
  <c r="G14" i="31"/>
  <c r="G13" i="31"/>
  <c r="G12" i="31"/>
  <c r="G11" i="31"/>
  <c r="G10" i="31"/>
  <c r="H61" i="31" l="1"/>
  <c r="H9" i="21"/>
  <c r="G203" i="35"/>
  <c r="G204" i="35"/>
  <c r="G205" i="35"/>
  <c r="G202" i="35"/>
  <c r="G201" i="35" l="1"/>
  <c r="G189" i="35"/>
  <c r="G190" i="35"/>
  <c r="G191" i="35"/>
  <c r="G192" i="35"/>
  <c r="G193" i="35"/>
  <c r="G194" i="35"/>
  <c r="G195" i="35"/>
  <c r="G196" i="35"/>
  <c r="G197" i="35"/>
  <c r="G198" i="35"/>
  <c r="G199" i="35"/>
  <c r="G200" i="35"/>
  <c r="G487" i="35" l="1"/>
  <c r="I488" i="35" l="1"/>
  <c r="J480" i="35" s="1"/>
  <c r="E14" i="34" s="1"/>
  <c r="I479" i="35"/>
  <c r="I458" i="35"/>
  <c r="I441" i="35"/>
  <c r="I431" i="35"/>
  <c r="I371" i="35"/>
  <c r="J345" i="35" s="1"/>
  <c r="E12" i="34" s="1"/>
  <c r="I344" i="35"/>
  <c r="I326" i="35"/>
  <c r="I320" i="35"/>
  <c r="I295" i="35"/>
  <c r="I259" i="35"/>
  <c r="J253" i="35" s="1"/>
  <c r="E10" i="34" s="1"/>
  <c r="I252" i="35"/>
  <c r="I246" i="35"/>
  <c r="I240" i="35"/>
  <c r="I233" i="35"/>
  <c r="I227" i="35"/>
  <c r="I221" i="35"/>
  <c r="I215" i="35"/>
  <c r="I206" i="35"/>
  <c r="J173" i="35" s="1"/>
  <c r="E8" i="34" s="1"/>
  <c r="I172" i="35"/>
  <c r="J164" i="35" s="1"/>
  <c r="E7" i="34" s="1"/>
  <c r="I163" i="35"/>
  <c r="I139" i="35"/>
  <c r="I133" i="35"/>
  <c r="I127" i="35"/>
  <c r="I121" i="35"/>
  <c r="I108" i="35"/>
  <c r="I103" i="35"/>
  <c r="I96" i="35"/>
  <c r="I88" i="35"/>
  <c r="I83" i="35"/>
  <c r="I76" i="35"/>
  <c r="I63" i="35"/>
  <c r="I54" i="35"/>
  <c r="I41" i="35"/>
  <c r="I27" i="35"/>
  <c r="I14" i="35"/>
  <c r="J7" i="35" s="1"/>
  <c r="E3" i="34" s="1"/>
  <c r="J76" i="31"/>
  <c r="J69" i="31"/>
  <c r="J61" i="31"/>
  <c r="J48" i="31"/>
  <c r="J41" i="31"/>
  <c r="J34" i="31"/>
  <c r="J28" i="31"/>
  <c r="J21" i="31"/>
  <c r="J15" i="31"/>
  <c r="J9" i="31"/>
  <c r="J117" i="21"/>
  <c r="J59" i="21"/>
  <c r="J9" i="21"/>
  <c r="J9" i="22"/>
  <c r="J41" i="22" s="1"/>
  <c r="J167" i="29"/>
  <c r="J108" i="29"/>
  <c r="J95" i="29"/>
  <c r="J78" i="29"/>
  <c r="J57" i="29"/>
  <c r="J48" i="29"/>
  <c r="J35" i="29"/>
  <c r="J9" i="29"/>
  <c r="J80" i="30"/>
  <c r="J43" i="30"/>
  <c r="J30" i="30"/>
  <c r="J26" i="30"/>
  <c r="J23" i="30"/>
  <c r="J16" i="30"/>
  <c r="J9" i="30"/>
  <c r="J54" i="28"/>
  <c r="J42" i="28"/>
  <c r="J9" i="28"/>
  <c r="J41" i="27"/>
  <c r="J25" i="27"/>
  <c r="J9" i="27"/>
  <c r="G483" i="35"/>
  <c r="G484" i="35"/>
  <c r="G485" i="35"/>
  <c r="G417" i="35"/>
  <c r="D399" i="35"/>
  <c r="G399" i="35" s="1"/>
  <c r="D397" i="35"/>
  <c r="G397" i="35" s="1"/>
  <c r="D396" i="35"/>
  <c r="G396" i="35" s="1"/>
  <c r="G394" i="35"/>
  <c r="G393" i="35"/>
  <c r="G405" i="35"/>
  <c r="D424" i="35"/>
  <c r="G424" i="35" s="1"/>
  <c r="G423" i="35"/>
  <c r="D391" i="35"/>
  <c r="G391" i="35" s="1"/>
  <c r="G383" i="35"/>
  <c r="G418" i="35"/>
  <c r="D381" i="35"/>
  <c r="G381" i="35" s="1"/>
  <c r="D386" i="35"/>
  <c r="G386" i="35" s="1"/>
  <c r="D385" i="35"/>
  <c r="D384" i="35"/>
  <c r="G384" i="35" s="1"/>
  <c r="D380" i="35"/>
  <c r="G380" i="35" s="1"/>
  <c r="D379" i="35"/>
  <c r="G379" i="35" s="1"/>
  <c r="D403" i="35"/>
  <c r="G8" i="35"/>
  <c r="G9" i="35"/>
  <c r="G10" i="35"/>
  <c r="G11" i="35"/>
  <c r="G12" i="35"/>
  <c r="G13" i="35"/>
  <c r="G17" i="35"/>
  <c r="G18" i="35"/>
  <c r="G19" i="35"/>
  <c r="G20" i="35"/>
  <c r="G21" i="35"/>
  <c r="G22" i="35"/>
  <c r="G23" i="35"/>
  <c r="G24" i="35"/>
  <c r="G25" i="35"/>
  <c r="D26" i="35"/>
  <c r="G26" i="35" s="1"/>
  <c r="G29" i="35"/>
  <c r="G30" i="35"/>
  <c r="G31" i="35"/>
  <c r="G32" i="35"/>
  <c r="G33" i="35"/>
  <c r="D34" i="35"/>
  <c r="G34" i="35" s="1"/>
  <c r="G35" i="35"/>
  <c r="G36" i="35"/>
  <c r="G37" i="35"/>
  <c r="G38" i="35"/>
  <c r="G39" i="35"/>
  <c r="G40" i="35"/>
  <c r="G43" i="35"/>
  <c r="G44" i="35" s="1"/>
  <c r="G46" i="35"/>
  <c r="G47" i="35"/>
  <c r="G48" i="35"/>
  <c r="G49" i="35"/>
  <c r="G50" i="35"/>
  <c r="G51" i="35"/>
  <c r="D52" i="35"/>
  <c r="G52" i="35" s="1"/>
  <c r="G53" i="35"/>
  <c r="G56" i="35"/>
  <c r="G57" i="35"/>
  <c r="G58" i="35"/>
  <c r="G59" i="35"/>
  <c r="G60" i="35"/>
  <c r="G61" i="35"/>
  <c r="G62" i="35"/>
  <c r="G65" i="35"/>
  <c r="G66" i="35"/>
  <c r="G67" i="35"/>
  <c r="G68" i="35"/>
  <c r="G69" i="35"/>
  <c r="D70" i="35"/>
  <c r="G70" i="35" s="1"/>
  <c r="D71" i="35"/>
  <c r="G71" i="35" s="1"/>
  <c r="G72" i="35"/>
  <c r="G73" i="35"/>
  <c r="G74" i="35"/>
  <c r="G75" i="35"/>
  <c r="D78" i="35"/>
  <c r="G78" i="35" s="1"/>
  <c r="D79" i="35"/>
  <c r="G79" i="35" s="1"/>
  <c r="D80" i="35"/>
  <c r="G80" i="35" s="1"/>
  <c r="D81" i="35"/>
  <c r="G81" i="35" s="1"/>
  <c r="G82" i="35"/>
  <c r="G86" i="35"/>
  <c r="G87" i="35"/>
  <c r="G90" i="35"/>
  <c r="G91" i="35"/>
  <c r="G92" i="35"/>
  <c r="G93" i="35"/>
  <c r="G94" i="35"/>
  <c r="G95" i="35"/>
  <c r="G98" i="35"/>
  <c r="G99" i="35"/>
  <c r="G100" i="35"/>
  <c r="G101" i="35"/>
  <c r="G102" i="35"/>
  <c r="G105" i="35"/>
  <c r="G106" i="35"/>
  <c r="G107" i="35"/>
  <c r="D111" i="35"/>
  <c r="G111" i="35" s="1"/>
  <c r="G112" i="35"/>
  <c r="G113" i="35"/>
  <c r="G114" i="35"/>
  <c r="G115" i="35"/>
  <c r="G116" i="35"/>
  <c r="G117" i="35"/>
  <c r="G118" i="35"/>
  <c r="G119" i="35"/>
  <c r="G120" i="35"/>
  <c r="G123" i="35"/>
  <c r="G124" i="35"/>
  <c r="G125" i="35"/>
  <c r="G130" i="35"/>
  <c r="G131" i="35"/>
  <c r="G132" i="35"/>
  <c r="D135" i="35"/>
  <c r="G135" i="35" s="1"/>
  <c r="G136" i="35"/>
  <c r="G137" i="35"/>
  <c r="G138" i="35"/>
  <c r="G141" i="35"/>
  <c r="G142" i="35"/>
  <c r="G143" i="35"/>
  <c r="G144" i="35"/>
  <c r="G145" i="35"/>
  <c r="G146" i="35"/>
  <c r="G147" i="35"/>
  <c r="G148" i="35"/>
  <c r="G149" i="35"/>
  <c r="G150" i="35"/>
  <c r="G151" i="35"/>
  <c r="G152" i="35"/>
  <c r="G153" i="35"/>
  <c r="G154" i="35"/>
  <c r="G155" i="35"/>
  <c r="D156" i="35"/>
  <c r="G156" i="35" s="1"/>
  <c r="G157" i="35"/>
  <c r="G158" i="35"/>
  <c r="G159" i="35"/>
  <c r="G160" i="35"/>
  <c r="G161" i="35"/>
  <c r="G162" i="35"/>
  <c r="G165" i="35"/>
  <c r="G166" i="35"/>
  <c r="G167" i="35"/>
  <c r="G168" i="35"/>
  <c r="G169" i="35"/>
  <c r="G170" i="35"/>
  <c r="G171" i="35"/>
  <c r="G174" i="35"/>
  <c r="G175" i="35"/>
  <c r="G176" i="35"/>
  <c r="G177" i="35"/>
  <c r="G178" i="35"/>
  <c r="G179" i="35"/>
  <c r="G180" i="35"/>
  <c r="G181" i="35"/>
  <c r="G182" i="35"/>
  <c r="G183" i="35"/>
  <c r="G184" i="35"/>
  <c r="G185" i="35"/>
  <c r="G186" i="35"/>
  <c r="G187" i="35"/>
  <c r="G188" i="35"/>
  <c r="G209" i="35"/>
  <c r="G210" i="35"/>
  <c r="G211" i="35"/>
  <c r="G212" i="35"/>
  <c r="G213" i="35"/>
  <c r="G214" i="35"/>
  <c r="G217" i="35"/>
  <c r="G218" i="35"/>
  <c r="G219" i="35"/>
  <c r="G220" i="35"/>
  <c r="G223" i="35"/>
  <c r="G224" i="35"/>
  <c r="G225" i="35"/>
  <c r="G226" i="35"/>
  <c r="G229" i="35"/>
  <c r="G230" i="35"/>
  <c r="G231" i="35"/>
  <c r="G232" i="35"/>
  <c r="G235" i="35"/>
  <c r="G236" i="35"/>
  <c r="G237" i="35"/>
  <c r="G238" i="35"/>
  <c r="G239" i="35"/>
  <c r="G242" i="35"/>
  <c r="G243" i="35"/>
  <c r="G244" i="35"/>
  <c r="G245" i="35"/>
  <c r="G248" i="35"/>
  <c r="G249" i="35"/>
  <c r="G250" i="35"/>
  <c r="G251" i="35"/>
  <c r="G254" i="35"/>
  <c r="G255" i="35"/>
  <c r="G256" i="35"/>
  <c r="G257" i="35"/>
  <c r="G258" i="35"/>
  <c r="G262" i="35"/>
  <c r="G263" i="35"/>
  <c r="G264" i="35"/>
  <c r="G265" i="35"/>
  <c r="G266" i="35"/>
  <c r="G267" i="35"/>
  <c r="G268" i="35"/>
  <c r="G269" i="35"/>
  <c r="G270" i="35"/>
  <c r="G271" i="35"/>
  <c r="G272" i="35"/>
  <c r="G273" i="35"/>
  <c r="G274" i="35"/>
  <c r="G275" i="35"/>
  <c r="G276" i="35"/>
  <c r="G277" i="35"/>
  <c r="G278" i="35"/>
  <c r="G279" i="35"/>
  <c r="G280" i="35"/>
  <c r="G281" i="35"/>
  <c r="G282" i="35"/>
  <c r="G283" i="35"/>
  <c r="G284" i="35"/>
  <c r="G285" i="35"/>
  <c r="G286" i="35"/>
  <c r="G287" i="35"/>
  <c r="G288" i="35"/>
  <c r="G289" i="35"/>
  <c r="G290" i="35"/>
  <c r="D291" i="35"/>
  <c r="G291" i="35" s="1"/>
  <c r="D292" i="35"/>
  <c r="G292" i="35" s="1"/>
  <c r="G297" i="35"/>
  <c r="G298" i="35"/>
  <c r="G299" i="35"/>
  <c r="G300" i="35"/>
  <c r="G301" i="35"/>
  <c r="G302" i="35"/>
  <c r="G303" i="35"/>
  <c r="G304" i="35"/>
  <c r="G305" i="35"/>
  <c r="G306" i="35"/>
  <c r="G307" i="35"/>
  <c r="G308" i="35"/>
  <c r="G309" i="35"/>
  <c r="G310" i="35"/>
  <c r="G311" i="35"/>
  <c r="G312" i="35"/>
  <c r="G313" i="35"/>
  <c r="G314" i="35"/>
  <c r="G315" i="35"/>
  <c r="G316" i="35"/>
  <c r="G317" i="35"/>
  <c r="G318" i="35"/>
  <c r="G322" i="35"/>
  <c r="G323" i="35"/>
  <c r="G324" i="35"/>
  <c r="G325" i="35"/>
  <c r="G328" i="35"/>
  <c r="G329" i="35"/>
  <c r="G330" i="35"/>
  <c r="G331" i="35"/>
  <c r="G332" i="35"/>
  <c r="G333" i="35"/>
  <c r="G334" i="35"/>
  <c r="G335" i="35"/>
  <c r="G336" i="35"/>
  <c r="G337" i="35"/>
  <c r="G338" i="35"/>
  <c r="G339" i="35"/>
  <c r="G340" i="35"/>
  <c r="G341" i="35"/>
  <c r="G342" i="35"/>
  <c r="D343" i="35"/>
  <c r="G343" i="35" s="1"/>
  <c r="G346" i="35"/>
  <c r="G347" i="35"/>
  <c r="G348" i="35"/>
  <c r="G349" i="35"/>
  <c r="G350" i="35"/>
  <c r="G351" i="35"/>
  <c r="G352" i="35"/>
  <c r="G353" i="35"/>
  <c r="G354" i="35"/>
  <c r="G355" i="35"/>
  <c r="G356" i="35"/>
  <c r="G357" i="35"/>
  <c r="G358" i="35"/>
  <c r="G359" i="35"/>
  <c r="G360" i="35"/>
  <c r="G361" i="35"/>
  <c r="G362" i="35"/>
  <c r="G363" i="35"/>
  <c r="G364" i="35"/>
  <c r="G365" i="35"/>
  <c r="G366" i="35"/>
  <c r="G367" i="35"/>
  <c r="G368" i="35"/>
  <c r="G369" i="35"/>
  <c r="G370" i="35"/>
  <c r="G374" i="35"/>
  <c r="G375" i="35"/>
  <c r="G376" i="35"/>
  <c r="G377" i="35"/>
  <c r="G378" i="35"/>
  <c r="G382" i="35"/>
  <c r="G387" i="35"/>
  <c r="G388" i="35"/>
  <c r="G389" i="35"/>
  <c r="G390" i="35"/>
  <c r="G401" i="35"/>
  <c r="G392" i="35"/>
  <c r="G395" i="35"/>
  <c r="G404" i="35"/>
  <c r="G402" i="35"/>
  <c r="G406" i="35"/>
  <c r="G408" i="35"/>
  <c r="G407" i="35"/>
  <c r="G409" i="35"/>
  <c r="G410" i="35"/>
  <c r="G411" i="35"/>
  <c r="G412" i="35"/>
  <c r="G413" i="35"/>
  <c r="G398" i="35"/>
  <c r="G400" i="35"/>
  <c r="G422" i="35"/>
  <c r="G421" i="35"/>
  <c r="G416" i="35"/>
  <c r="G419" i="35"/>
  <c r="G420" i="35"/>
  <c r="G414" i="35"/>
  <c r="G415" i="35"/>
  <c r="G425" i="35"/>
  <c r="G426" i="35"/>
  <c r="G427" i="35"/>
  <c r="G428" i="35"/>
  <c r="G429" i="35"/>
  <c r="G430" i="35"/>
  <c r="G433" i="35"/>
  <c r="G434" i="35"/>
  <c r="G435" i="35"/>
  <c r="G436" i="35"/>
  <c r="G437" i="35"/>
  <c r="G438" i="35"/>
  <c r="G439" i="35"/>
  <c r="G440" i="35"/>
  <c r="G444" i="35"/>
  <c r="G445" i="35"/>
  <c r="G446" i="35"/>
  <c r="G447" i="35"/>
  <c r="G449" i="35"/>
  <c r="G450" i="35"/>
  <c r="G451" i="35"/>
  <c r="G452" i="35"/>
  <c r="G453" i="35"/>
  <c r="G455" i="35"/>
  <c r="G457" i="35"/>
  <c r="G461" i="35"/>
  <c r="G462" i="35"/>
  <c r="G463" i="35"/>
  <c r="G464" i="35"/>
  <c r="G465" i="35"/>
  <c r="G466" i="35"/>
  <c r="G468" i="35"/>
  <c r="G469" i="35"/>
  <c r="G470" i="35"/>
  <c r="G471" i="35"/>
  <c r="G472" i="35"/>
  <c r="G474" i="35"/>
  <c r="G475" i="35"/>
  <c r="G476" i="35"/>
  <c r="G477" i="35"/>
  <c r="G478" i="35"/>
  <c r="G481" i="35"/>
  <c r="G482" i="35"/>
  <c r="G486" i="35"/>
  <c r="I67" i="10"/>
  <c r="J498" i="35" s="1"/>
  <c r="E21" i="34" s="1"/>
  <c r="I61" i="10"/>
  <c r="J497" i="35" s="1"/>
  <c r="E20" i="34" s="1"/>
  <c r="I55" i="10"/>
  <c r="J496" i="35" s="1"/>
  <c r="E19" i="34" s="1"/>
  <c r="I40" i="10"/>
  <c r="J495" i="35" s="1"/>
  <c r="E18" i="34" s="1"/>
  <c r="I29" i="10"/>
  <c r="J494" i="35" s="1"/>
  <c r="E17" i="34" s="1"/>
  <c r="I25" i="10"/>
  <c r="J493" i="35" s="1"/>
  <c r="E16" i="34" s="1"/>
  <c r="I19" i="10"/>
  <c r="J492" i="35" s="1"/>
  <c r="E15" i="34" s="1"/>
  <c r="G295" i="35" l="1"/>
  <c r="G320" i="35"/>
  <c r="J84" i="31"/>
  <c r="G206" i="35"/>
  <c r="H173" i="35" s="1"/>
  <c r="D8" i="34" s="1"/>
  <c r="G488" i="35"/>
  <c r="H480" i="35" s="1"/>
  <c r="D14" i="34" s="1"/>
  <c r="I44" i="35"/>
  <c r="J15" i="35" s="1"/>
  <c r="E4" i="34" s="1"/>
  <c r="J207" i="35"/>
  <c r="E9" i="34" s="1"/>
  <c r="J177" i="29"/>
  <c r="J89" i="30"/>
  <c r="J84" i="35"/>
  <c r="E5" i="34" s="1"/>
  <c r="J372" i="35"/>
  <c r="E13" i="34" s="1"/>
  <c r="J260" i="35"/>
  <c r="J128" i="35"/>
  <c r="E6" i="34" s="1"/>
  <c r="J140" i="21"/>
  <c r="J64" i="28"/>
  <c r="J58" i="27"/>
  <c r="G385" i="35"/>
  <c r="G403" i="35"/>
  <c r="G108" i="35"/>
  <c r="G103" i="35"/>
  <c r="G172" i="35"/>
  <c r="H164" i="35" s="1"/>
  <c r="D7" i="34" s="1"/>
  <c r="G133" i="35"/>
  <c r="G139" i="35"/>
  <c r="G54" i="35"/>
  <c r="G27" i="35"/>
  <c r="G14" i="35"/>
  <c r="H7" i="35" s="1"/>
  <c r="D3" i="34" s="1"/>
  <c r="G41" i="35"/>
  <c r="G326" i="35"/>
  <c r="G252" i="35"/>
  <c r="G227" i="35"/>
  <c r="G215" i="35"/>
  <c r="G240" i="35"/>
  <c r="G121" i="35"/>
  <c r="G88" i="35"/>
  <c r="G458" i="35"/>
  <c r="G371" i="35"/>
  <c r="H345" i="35" s="1"/>
  <c r="D12" i="34" s="1"/>
  <c r="G259" i="35"/>
  <c r="H253" i="35" s="1"/>
  <c r="D10" i="34" s="1"/>
  <c r="G233" i="35"/>
  <c r="G221" i="35"/>
  <c r="G127" i="35"/>
  <c r="G96" i="35"/>
  <c r="G479" i="35"/>
  <c r="G246" i="35"/>
  <c r="G441" i="35"/>
  <c r="G344" i="35"/>
  <c r="G163" i="35"/>
  <c r="G63" i="35"/>
  <c r="G83" i="35"/>
  <c r="G76" i="35"/>
  <c r="I69" i="10"/>
  <c r="J490" i="35" l="1"/>
  <c r="J500" i="35" s="1"/>
  <c r="E11" i="34"/>
  <c r="E22" i="34" s="1"/>
  <c r="H128" i="35"/>
  <c r="D6" i="34" s="1"/>
  <c r="G431" i="35"/>
  <c r="H372" i="35" s="1"/>
  <c r="D13" i="34" s="1"/>
  <c r="H260" i="35"/>
  <c r="D11" i="34" s="1"/>
  <c r="H84" i="35"/>
  <c r="D5" i="34" s="1"/>
  <c r="H207" i="35"/>
  <c r="D9" i="34" s="1"/>
  <c r="H15" i="35"/>
  <c r="D4" i="34" l="1"/>
  <c r="H490" i="35"/>
  <c r="C18" i="10"/>
  <c r="C17" i="10"/>
  <c r="C16" i="10"/>
  <c r="C15" i="10"/>
  <c r="C14" i="10"/>
  <c r="C13" i="10"/>
  <c r="C12" i="10"/>
  <c r="C11" i="10"/>
  <c r="C10" i="10"/>
  <c r="C9" i="10"/>
  <c r="G4" i="31"/>
  <c r="E4" i="31"/>
  <c r="C4" i="31"/>
  <c r="H15" i="31"/>
  <c r="F10" i="10" s="1"/>
  <c r="F16" i="10" l="1"/>
  <c r="H76" i="31"/>
  <c r="F18" i="10" s="1"/>
  <c r="H69" i="31"/>
  <c r="F17" i="10" s="1"/>
  <c r="H34" i="31"/>
  <c r="F13" i="10" s="1"/>
  <c r="H21" i="31"/>
  <c r="F11" i="10" s="1"/>
  <c r="H28" i="31"/>
  <c r="F12" i="10" s="1"/>
  <c r="H9" i="31"/>
  <c r="F9" i="10" s="1"/>
  <c r="H41" i="31"/>
  <c r="F14" i="10" s="1"/>
  <c r="H48" i="31"/>
  <c r="F15" i="10" s="1"/>
  <c r="G19" i="10" l="1"/>
  <c r="H492" i="35" s="1"/>
  <c r="H84" i="31"/>
  <c r="D15" i="34" l="1"/>
  <c r="C54" i="10"/>
  <c r="C49" i="10"/>
  <c r="C48" i="10"/>
  <c r="C47" i="10"/>
  <c r="C46" i="10"/>
  <c r="C45" i="10"/>
  <c r="C44" i="10"/>
  <c r="C43" i="10"/>
  <c r="C39" i="10"/>
  <c r="C38" i="10"/>
  <c r="C37" i="10"/>
  <c r="C36" i="10"/>
  <c r="C35" i="10"/>
  <c r="C34" i="10"/>
  <c r="C33" i="10"/>
  <c r="C32" i="10"/>
  <c r="E4" i="30"/>
  <c r="C4" i="30"/>
  <c r="E4" i="29"/>
  <c r="C4" i="29"/>
  <c r="G42" i="30"/>
  <c r="G41" i="30"/>
  <c r="G40" i="30"/>
  <c r="G39" i="30"/>
  <c r="G38" i="30"/>
  <c r="G37" i="30"/>
  <c r="G36" i="30"/>
  <c r="G35" i="30"/>
  <c r="G34" i="30"/>
  <c r="G33" i="30"/>
  <c r="G32" i="30"/>
  <c r="G31" i="30"/>
  <c r="G174" i="29"/>
  <c r="G173" i="29"/>
  <c r="G172" i="29"/>
  <c r="G171" i="29"/>
  <c r="G170" i="29"/>
  <c r="G169" i="29"/>
  <c r="G168" i="29"/>
  <c r="C66" i="10"/>
  <c r="C65" i="10"/>
  <c r="C64" i="10"/>
  <c r="H16" i="30" l="1"/>
  <c r="F44" i="10" s="1"/>
  <c r="F37" i="10"/>
  <c r="H78" i="29"/>
  <c r="F36" i="10" s="1"/>
  <c r="F33" i="10"/>
  <c r="F34" i="10"/>
  <c r="F38" i="10"/>
  <c r="H26" i="30"/>
  <c r="F46" i="10" s="1"/>
  <c r="H43" i="30"/>
  <c r="F48" i="10" s="1"/>
  <c r="H9" i="30"/>
  <c r="H80" i="30"/>
  <c r="F54" i="10" s="1"/>
  <c r="H30" i="30"/>
  <c r="F47" i="10" s="1"/>
  <c r="H9" i="29"/>
  <c r="F32" i="10" s="1"/>
  <c r="F49" i="10"/>
  <c r="H57" i="29"/>
  <c r="F35" i="10" s="1"/>
  <c r="H167" i="29"/>
  <c r="F39" i="10" s="1"/>
  <c r="H23" i="30"/>
  <c r="F45" i="10" s="1"/>
  <c r="F43" i="10" l="1"/>
  <c r="G55" i="10" s="1"/>
  <c r="H496" i="35" s="1"/>
  <c r="D19" i="34" s="1"/>
  <c r="H89" i="30"/>
  <c r="H177" i="29"/>
  <c r="H9" i="28" l="1"/>
  <c r="F58" i="10" s="1"/>
  <c r="G61" i="28" l="1"/>
  <c r="G60" i="28"/>
  <c r="G59" i="28"/>
  <c r="G58" i="28"/>
  <c r="G57" i="28"/>
  <c r="G56" i="28"/>
  <c r="G55" i="28"/>
  <c r="E4" i="28"/>
  <c r="C4" i="28"/>
  <c r="E4" i="27"/>
  <c r="C4" i="27"/>
  <c r="H25" i="27" l="1"/>
  <c r="F65" i="10" s="1"/>
  <c r="H54" i="28"/>
  <c r="F60" i="10" s="1"/>
  <c r="H42" i="28"/>
  <c r="F59" i="10" s="1"/>
  <c r="H9" i="27"/>
  <c r="F64" i="10" s="1"/>
  <c r="H41" i="27"/>
  <c r="F66" i="10" s="1"/>
  <c r="H58" i="27" l="1"/>
  <c r="G61" i="10"/>
  <c r="H497" i="35" s="1"/>
  <c r="D20" i="34" s="1"/>
  <c r="H64" i="28"/>
  <c r="F22" i="10" l="1"/>
  <c r="F23" i="10"/>
  <c r="H117" i="21"/>
  <c r="F24" i="10" s="1"/>
  <c r="G40" i="10"/>
  <c r="H495" i="35" s="1"/>
  <c r="D18" i="34" s="1"/>
  <c r="H9" i="22"/>
  <c r="F28" i="10" l="1"/>
  <c r="G29" i="10" s="1"/>
  <c r="H494" i="35" s="1"/>
  <c r="D17" i="34" s="1"/>
  <c r="H41" i="22"/>
  <c r="H140" i="21"/>
  <c r="G25" i="10"/>
  <c r="H493" i="35" s="1"/>
  <c r="D16" i="34" l="1"/>
  <c r="G67" i="10"/>
  <c r="G69" i="10" l="1"/>
  <c r="H498" i="35"/>
  <c r="H500" i="35" s="1"/>
  <c r="E4" i="22"/>
  <c r="C4" i="22"/>
  <c r="D21" i="34" l="1"/>
  <c r="D22" i="34" s="1"/>
  <c r="E4" i="21"/>
  <c r="C4" i="21"/>
</calcChain>
</file>

<file path=xl/sharedStrings.xml><?xml version="1.0" encoding="utf-8"?>
<sst xmlns="http://schemas.openxmlformats.org/spreadsheetml/2006/main" count="3141" uniqueCount="1630">
  <si>
    <t>N°</t>
  </si>
  <si>
    <t>DESCRIPCIÓN</t>
  </si>
  <si>
    <t>MONTO EN PESOS</t>
  </si>
  <si>
    <t>MONTO EN DÓLARES</t>
  </si>
  <si>
    <t xml:space="preserve">TRABAJOS PRELIMINARES Y OBRAS TRANSITORIAS </t>
  </si>
  <si>
    <t>DESMONTE Y DEMOLICION</t>
  </si>
  <si>
    <t>OBRA CIVIL</t>
  </si>
  <si>
    <t>REVESTIMIENTOS Y SOLADOS</t>
  </si>
  <si>
    <t>PINTURA</t>
  </si>
  <si>
    <t>MARMOLERIA</t>
  </si>
  <si>
    <t xml:space="preserve">TABIQUES SANITARIOS </t>
  </si>
  <si>
    <t>MOBILIARIO OFFICE</t>
  </si>
  <si>
    <t>CARPINTERIAS</t>
  </si>
  <si>
    <t>ARTEFACTOS Y ACCESORIOS SANITARIOS</t>
  </si>
  <si>
    <t>EQUIPAMIENTO GENERAL: MOBILIARIO Y PANELERIA</t>
  </si>
  <si>
    <t>VARIOS</t>
  </si>
  <si>
    <t>ESTRUCTURA RESISTENTE</t>
  </si>
  <si>
    <t>INSTALACIÓN SANITARIA</t>
  </si>
  <si>
    <t>INSTALACIÓN CONTRA INCENDIO</t>
  </si>
  <si>
    <t>INSTALACIÓN ELÉCTRICA</t>
  </si>
  <si>
    <t>INSTALACIÓN CORRIENTES DÉBILES</t>
  </si>
  <si>
    <t>INSTALACIÓN TERMOMECÁNICA</t>
  </si>
  <si>
    <t>TRANSPORTE VERTICAL</t>
  </si>
  <si>
    <t>MONTO TOTAL CON IVA INCLUIDO</t>
  </si>
  <si>
    <t>FECHA :</t>
  </si>
  <si>
    <t>Ministerio de las Mujeres, Géneros y Diversidad</t>
  </si>
  <si>
    <t>Planilla de Cotización</t>
  </si>
  <si>
    <t>Refuncionalización edificio Cochabamba 54 - 2° Etapa</t>
  </si>
  <si>
    <t>Item N°</t>
  </si>
  <si>
    <t>Descripción de los trabajos</t>
  </si>
  <si>
    <t>Cant.</t>
  </si>
  <si>
    <t>Un.</t>
  </si>
  <si>
    <t>Precio
unitario</t>
  </si>
  <si>
    <t>TOTAL EN PESOS</t>
  </si>
  <si>
    <t>TOTAL GENERAL PESOS</t>
  </si>
  <si>
    <t>TOTAL EN DÓLARES</t>
  </si>
  <si>
    <t>TOTAL GENERAL DÓLARES</t>
  </si>
  <si>
    <t>Observaciones</t>
  </si>
  <si>
    <t>1.1</t>
  </si>
  <si>
    <t>Replanteo de obra</t>
  </si>
  <si>
    <t>m2</t>
  </si>
  <si>
    <t>1.2</t>
  </si>
  <si>
    <t>Sectores para Obrador, Depositos y Sanitarios según PET,</t>
  </si>
  <si>
    <t>1.3</t>
  </si>
  <si>
    <t>Protecciones, Defensas y Cerramientos Provisorios según PET</t>
  </si>
  <si>
    <t>1.4</t>
  </si>
  <si>
    <t>Limpieza diaria de Obra</t>
  </si>
  <si>
    <t>mes</t>
  </si>
  <si>
    <t>1.5</t>
  </si>
  <si>
    <t>Gestion Municial para Aprobacion y Permisos de Obra</t>
  </si>
  <si>
    <t>gl</t>
  </si>
  <si>
    <t>1.6</t>
  </si>
  <si>
    <t>Iluminación, Tableros de Obra y Fuerza Motriz según PET GNBA</t>
  </si>
  <si>
    <t>gl.</t>
  </si>
  <si>
    <t xml:space="preserve"> </t>
  </si>
  <si>
    <t xml:space="preserve">Subtotal ítem </t>
  </si>
  <si>
    <t>2.1</t>
  </si>
  <si>
    <t>SUBSUELO</t>
  </si>
  <si>
    <t>2.1.1</t>
  </si>
  <si>
    <t>Demolicion de muro mampostería e=30cm. (T1)</t>
  </si>
  <si>
    <t>m3</t>
  </si>
  <si>
    <t>sup. aprox. 62m2, en sector NUCLEO circulacion calle  COCHABAMBA, lateral escalera a SSº y lateral montacargas existente, futuro pasadizo ascensores</t>
  </si>
  <si>
    <t>2.1.2</t>
  </si>
  <si>
    <t>Desmonte de carpinterías existentes, a desmontar y/o reubicar</t>
  </si>
  <si>
    <t>considerar puertas de acceso a salas tecnicas existentes, cant. X2</t>
  </si>
  <si>
    <t>2.1.3</t>
  </si>
  <si>
    <t>Desmonte de artefactos de iluminación existentes, incluye retiro</t>
  </si>
  <si>
    <t>2.1.4</t>
  </si>
  <si>
    <t xml:space="preserve">Desmonte y retiro integral de coche de montacargas  y ascensor existentes, ver Microproyecto Hall Tipo Sector 1 </t>
  </si>
  <si>
    <t xml:space="preserve"> considerar sala de máquinas, bajo y sobre recorridos. Niveles SSº, PB + 3 pisos + Sala Maquinas</t>
  </si>
  <si>
    <t>2.1.5</t>
  </si>
  <si>
    <t xml:space="preserve">Demolicion de tabique de Mampostería e=20cm. a demoler </t>
  </si>
  <si>
    <t>Sup. aprox. 260m2, en sector NUCLEO circulacion calle  COCHABAMBA</t>
  </si>
  <si>
    <t>2.1.6</t>
  </si>
  <si>
    <t>Desmonte y retiro de tabiquería liviana mixta</t>
  </si>
  <si>
    <t xml:space="preserve">en sector futuro MONTACOCHES, aprox = 60m2, </t>
  </si>
  <si>
    <t>2.1.7</t>
  </si>
  <si>
    <t>Demolición de Tanque cisterna de HA° existente</t>
  </si>
  <si>
    <t>en sector FOSA existente, aprox 7m3</t>
  </si>
  <si>
    <t>2.1.8</t>
  </si>
  <si>
    <t>Desmonte y retiro de rejas de seguridad existentes</t>
  </si>
  <si>
    <t>en sectores de pozos de bombeo, x3</t>
  </si>
  <si>
    <t>2.1.9</t>
  </si>
  <si>
    <t>Demolición integral de solado, carpeta y contrapisos existentes</t>
  </si>
  <si>
    <t>Ver PET instalaciones cloacales y pluviales</t>
  </si>
  <si>
    <t>2.1.10</t>
  </si>
  <si>
    <t>Demolición de revoques y terminaciones verticales</t>
  </si>
  <si>
    <t>Verificar aislacion hidrofuga existente</t>
  </si>
  <si>
    <t>2.2</t>
  </si>
  <si>
    <t>PLANTA BAJA</t>
  </si>
  <si>
    <t>2.2.1</t>
  </si>
  <si>
    <t>Demolicion de Muro mampostería e=30cm. para Acceso Secundario Av. Huergo, (T1)</t>
  </si>
  <si>
    <t>verificar detalle ladrillo visto y carpinteria metalica existente,</t>
  </si>
  <si>
    <t>2.2.2</t>
  </si>
  <si>
    <t>Demolicion Tabiquería de placas de roca de yeso e=10cm. (T2)</t>
  </si>
  <si>
    <t>2.2.3</t>
  </si>
  <si>
    <t>Demolicion de Entrepisos de HAº existentes, Incluiye barandas y escalera metálica (190m2)</t>
  </si>
  <si>
    <t xml:space="preserve">Estructura perimetral IPN220, vigas IPN140, losa HA° e=6cm, superficie 190m2, </t>
  </si>
  <si>
    <t>2.2.4</t>
  </si>
  <si>
    <t>Desmonte de Carpinterías existentes  y/o reubicar</t>
  </si>
  <si>
    <t>ventanas exist. fachada cant x10, puertas interiores cant x5,  VERIFICAR con DDO retiro y/o acopio en obra</t>
  </si>
  <si>
    <t>2.2.5</t>
  </si>
  <si>
    <t>Desmonte de Conducto de ventilación de chapa 50x50</t>
  </si>
  <si>
    <t>en sector futuro NUCLEO SANITARIO, OFFICE PB</t>
  </si>
  <si>
    <t>2.2.6</t>
  </si>
  <si>
    <t>Demolicion de Tabique de bloques de H° e=10cm. a demoler (T7)</t>
  </si>
  <si>
    <t xml:space="preserve">en sector futuro Acceso a JARDIN MATERNAL, calle AZOPARDO, </t>
  </si>
  <si>
    <t>2.2.7</t>
  </si>
  <si>
    <t>Desmonte de Artefactos de iluminación existentes, incluye retiro</t>
  </si>
  <si>
    <t>2.2.8</t>
  </si>
  <si>
    <t>Desmonte y retiro de portones de enrollar metálicos (Ref.9)</t>
  </si>
  <si>
    <t>ver cantidad x3</t>
  </si>
  <si>
    <t>2.2.9</t>
  </si>
  <si>
    <t>Desmonte de Cerramiento metalico perimetral de seguridad en hueco de ascensor existente, ver Microproyecto (Ref.12)</t>
  </si>
  <si>
    <t xml:space="preserve">tipo reja metalica desde PB a 3er PISO en hueco central escalera, incluye todo elemento de montaje, </t>
  </si>
  <si>
    <t>2.2.10</t>
  </si>
  <si>
    <t>Demolicion Tabique de mampostería e=20cm. a demoler (T15)</t>
  </si>
  <si>
    <t>Sup. aprox. 60m2, ver sector NUCLEO SANIT existente frente calle COCHABAMBA</t>
  </si>
  <si>
    <t>2.2.11</t>
  </si>
  <si>
    <t>Demolicion integral de Núcleo sanitario existente (Ref.16)</t>
  </si>
  <si>
    <t xml:space="preserve">INCLUYE desmonte y retiro de artefactos y griferias, solados, revestimientos, mesadas, contrapisos, carpetas y cielorrasos </t>
  </si>
  <si>
    <t>2.2.12</t>
  </si>
  <si>
    <t>Desmonte de vereda existente, verificar nivelacion de accesos peatronal/vehicular</t>
  </si>
  <si>
    <t>2.3</t>
  </si>
  <si>
    <t>1er Piso</t>
  </si>
  <si>
    <t>2.3.1</t>
  </si>
  <si>
    <t>Desmonte de Carpinterías existentes a desmontar y/o reubicar en sectores afectados (Ref.4)</t>
  </si>
  <si>
    <t xml:space="preserve">ver sector PATIO interno / OFFICE, </t>
  </si>
  <si>
    <t>2.4</t>
  </si>
  <si>
    <t>2do Piso</t>
  </si>
  <si>
    <t>2.4.1</t>
  </si>
  <si>
    <t>Desmonte de Carpinterías existentes a desmontar y/o reubicar (Ref.4)</t>
  </si>
  <si>
    <t>ventanas exist. fachada cant x 17
carpinterías patio interno x 5
puertas interiores cant x 9</t>
  </si>
  <si>
    <t>2.4.2</t>
  </si>
  <si>
    <t>Desmonte de Conducto de humos de chapa ∅0,60</t>
  </si>
  <si>
    <t>en sector E.D.P calle AZOPARDO</t>
  </si>
  <si>
    <t>2.4.3</t>
  </si>
  <si>
    <t>Desmonte de Artefactos Iluminación existentes, incluye retiro</t>
  </si>
  <si>
    <t>2.4.4</t>
  </si>
  <si>
    <t>Demolicion de Tabique de mampostería e=20cm. a demoler (T15)</t>
  </si>
  <si>
    <t>Sup. aprox. 220m2, ver sector NUCLEO SANIT existente a PATIO interno</t>
  </si>
  <si>
    <t>2.4.5</t>
  </si>
  <si>
    <t>2.4.6</t>
  </si>
  <si>
    <t>Desmonte y retiro de cubierta de chapa y rejas de ventilación metálicas perimetrales</t>
  </si>
  <si>
    <t>2.4.7</t>
  </si>
  <si>
    <t>Desmonte y retiro de membrana asfáltica, carpeta y contrapiso existentes (Ref.18)</t>
  </si>
  <si>
    <t>sup. aprox 60m2</t>
  </si>
  <si>
    <t>2.4.8</t>
  </si>
  <si>
    <t>Demolición de banquina de H° A° e=5cm. y carpeta h/ 3cm. bajo nivel de piso terminado (Ref.19)</t>
  </si>
  <si>
    <t>2.5</t>
  </si>
  <si>
    <t>3er Piso</t>
  </si>
  <si>
    <t>2.5.1</t>
  </si>
  <si>
    <t xml:space="preserve">ventanas exist. fachada cant x17
carpinterias sector PATIO interno x9
puertas interiores cant x8,  </t>
  </si>
  <si>
    <t>2.5.2</t>
  </si>
  <si>
    <t>2.5.3</t>
  </si>
  <si>
    <t>2.5.4</t>
  </si>
  <si>
    <t>Sup. aprox. 80m2, ver sector NUCLEO SANIT existente a PATIO interno</t>
  </si>
  <si>
    <t>2.5.5</t>
  </si>
  <si>
    <t>Demolicion integral de Núcleo Sanitario existente (Ref.16)</t>
  </si>
  <si>
    <t>2.5.6</t>
  </si>
  <si>
    <t xml:space="preserve">Desmonte y retiro de cubierta de chapa y rejas de ventilación metálicas perimetrales  </t>
  </si>
  <si>
    <t>2.5.7</t>
  </si>
  <si>
    <t>Demolicion de Banquina de HA° e=5cm. y carpeta h/ 3cm. bajo nivel de piso terminado</t>
  </si>
  <si>
    <t>2.6</t>
  </si>
  <si>
    <t>4to Piso</t>
  </si>
  <si>
    <t>2.6.1</t>
  </si>
  <si>
    <t>Demolicion de muro mampostería e=30cm.segun detalle de envolvente tipo Fachada Integral, ver Microproyecto Nro.9 (T1)</t>
  </si>
  <si>
    <t>ver sector FRENTE Av. Ing. HUERGO</t>
  </si>
  <si>
    <t>2.6.2</t>
  </si>
  <si>
    <t>Desmonte de carpinterías existentes a desmontar y/o reubicar (Ref.4)</t>
  </si>
  <si>
    <t>ventanas exist. fachada cant x5, carpinterias sector PATIO interno x10, puertas cant x10</t>
  </si>
  <si>
    <t>2.6.3</t>
  </si>
  <si>
    <t>2.6.4</t>
  </si>
  <si>
    <t xml:space="preserve">Sup. aprox. 170m2, ver sectores existentes NUCLEO SANITARIO y SALA DE MAQUINAS </t>
  </si>
  <si>
    <t>2.6.5</t>
  </si>
  <si>
    <t>Demolicion Integral de Núcleo Sanitario existente (Ref.16)</t>
  </si>
  <si>
    <t>2.6.6</t>
  </si>
  <si>
    <t>Desmonte y retiro de carga en azotea, considerar membrana asfáltica, carpeta y contrapiso existentes (Ref.18)</t>
  </si>
  <si>
    <t>sup. aprox 860m2, verificar h/ 3cm. bajo nivel de piso terminado interior exist. Ver pendiente pluvial de azotea, considerar nivel de piso interior -3cm.</t>
  </si>
  <si>
    <t>2.6.7</t>
  </si>
  <si>
    <t>Demolicion de Banquina de H° A° e=5cm. y carpeta h/ 3cm. bajo nivel de piso terminado (Ref.19)</t>
  </si>
  <si>
    <t>2.6.8</t>
  </si>
  <si>
    <t>Desmonte y retiro de solado y carpeta existentes</t>
  </si>
  <si>
    <t xml:space="preserve"> en sector SALA MAQUINAS existente, verificar h/ 3cm bajo nivel de piso terminado</t>
  </si>
  <si>
    <t>2.6.9</t>
  </si>
  <si>
    <t>Desmonte y retiro de tabiquería liviana mixta (Ref.22)</t>
  </si>
  <si>
    <t xml:space="preserve">ver sector PATIO interno </t>
  </si>
  <si>
    <t>2.6.10</t>
  </si>
  <si>
    <t xml:space="preserve">Demolicion Muro de carga, Mamposteria e=30cm, ver nivel de losa para intervención de fachada </t>
  </si>
  <si>
    <t>aprox. 80ml, h=0,90m, ver detalle de envolvente, considera frentes de calles COCHABAMBA Y AZOPARDO</t>
  </si>
  <si>
    <t>2.6.11</t>
  </si>
  <si>
    <t>Demolición de dados de H° 60x60cm. p/ apoyo de grupo electrogeno instalado en Etapa 1 (Ref.30)</t>
  </si>
  <si>
    <t>2.7</t>
  </si>
  <si>
    <t>5to Piso</t>
  </si>
  <si>
    <t>2.7.1</t>
  </si>
  <si>
    <t>Demolicion de Muro de carga, Mampostería e=30cm. a demoler segun detalle de envolvente (T1)</t>
  </si>
  <si>
    <t>considera altura h=0,5m, 20ml, ver sector FRENTE Av. Ing. HUERGO por construccion de expansion futuro COMEDOR, ver detalle baranda</t>
  </si>
  <si>
    <t>2.7.2</t>
  </si>
  <si>
    <t>Muro de carga, mampostería e=20cm. a demoler (T15)</t>
  </si>
  <si>
    <t xml:space="preserve">aprox. 15ml, h=0,35, ver sectores existentes NUCLEO SANITARIO y SALA DE MAQUINAS </t>
  </si>
  <si>
    <t>2.7.3</t>
  </si>
  <si>
    <t xml:space="preserve">Desmonte y retiro de carga en azotea, considerar membrana asfáltica, carpeta y contrapiso existentes </t>
  </si>
  <si>
    <t>sup. aprox 350m2, verificar h/ 3cm. bajo nivel de piso terminado interior exist. Ver pendiente pluvial de azotea, considerar nivel de piso interior -3cm.</t>
  </si>
  <si>
    <t>2.7.4</t>
  </si>
  <si>
    <t>Demolición de tanque de reserva de H° A° existente</t>
  </si>
  <si>
    <t>sector  patio interno en frente Av. Ing. HUERGO</t>
  </si>
  <si>
    <t>2.7.5</t>
  </si>
  <si>
    <t>Desmonte y retiro de escalera tipo gato metálica p/ acceso a azotea</t>
  </si>
  <si>
    <t>ver sector acceso a AZOTEA existente 4to piso</t>
  </si>
  <si>
    <t>3.1</t>
  </si>
  <si>
    <t>HORMIGON ARMADO</t>
  </si>
  <si>
    <t>3.1.1</t>
  </si>
  <si>
    <t>Ejecución de bases de HA° para montaje de tanque de combustible, bombas impulsoras y bombas de incendio, en Subsuelo</t>
  </si>
  <si>
    <t>según detalle y PET de Instalaciones</t>
  </si>
  <si>
    <t>3.1.2.</t>
  </si>
  <si>
    <t>Construcción de rampa de HA° a pié de bandeja montacoches, en Subsuelo</t>
  </si>
  <si>
    <t>segun PET (Ver plano detalle con alturas y pendientes adoptadas)</t>
  </si>
  <si>
    <t>3.2</t>
  </si>
  <si>
    <t>MAMPOSTERÍA</t>
  </si>
  <si>
    <t>3.2.1</t>
  </si>
  <si>
    <t xml:space="preserve">Mampostería de elevación con ladrillos comunes de 0,30m </t>
  </si>
  <si>
    <t>3.2.2</t>
  </si>
  <si>
    <t>Mampostería de elevación de ladrillo cerámico hueco 18x18x33</t>
  </si>
  <si>
    <t>3.2.3</t>
  </si>
  <si>
    <t>Mampostería de elevación de ladrillos cerámico hueco 12x18x33</t>
  </si>
  <si>
    <t>3.2.4</t>
  </si>
  <si>
    <t>Mampostería de elevación de ladrillo cerámico hueco portante 12x19x33</t>
  </si>
  <si>
    <t>3.2.5</t>
  </si>
  <si>
    <t>Mampostería de elevación de ladrillo cerámico hueco 8x18x33</t>
  </si>
  <si>
    <t>3.2.6</t>
  </si>
  <si>
    <t>Mamposteria de Ladrillos de Vidrio 19x19x8cm, resitencia DIN G60</t>
  </si>
  <si>
    <t>3.3</t>
  </si>
  <si>
    <t>REVOQUES</t>
  </si>
  <si>
    <t>3.3.2</t>
  </si>
  <si>
    <t>Recuadre de  pasadizos ejecutados según rubro demolición, considerar de Planta Baja a 5to Piso</t>
  </si>
  <si>
    <t>3.3.3</t>
  </si>
  <si>
    <t>Ejecución de capa aisladora vertical y revoques fino y grueso de terminación en Subsuelo</t>
  </si>
  <si>
    <t>3.3.4</t>
  </si>
  <si>
    <t>Ejecucion de capa aisladora vertical en muros nuevos</t>
  </si>
  <si>
    <t>3.3.5</t>
  </si>
  <si>
    <t>Ejecucion de revoque grueso y fino a la cal en muros nuevos</t>
  </si>
  <si>
    <t>3.3.6</t>
  </si>
  <si>
    <t>Ejecucion de revoque grueso bajo revestimiento en muros nuevos</t>
  </si>
  <si>
    <t>3.4</t>
  </si>
  <si>
    <t>CONTRAPISOS Y CARPETAS</t>
  </si>
  <si>
    <t>3.4.1</t>
  </si>
  <si>
    <t>Contrapiso de hormigon pobre sobre losa  e=10cm</t>
  </si>
  <si>
    <t>3.4.2</t>
  </si>
  <si>
    <t xml:space="preserve">Carpeta cementicia bajo solados </t>
  </si>
  <si>
    <t>3.4.3</t>
  </si>
  <si>
    <t>Ejecución de banquinas de Hº pobre bajo mobiliario en cocinas y locales sanitarios h=10cm.</t>
  </si>
  <si>
    <t>Subtotal ítem</t>
  </si>
  <si>
    <t>3.5</t>
  </si>
  <si>
    <t xml:space="preserve">CONSTRUCCIÓN EN SECO </t>
  </si>
  <si>
    <t>3.5.1</t>
  </si>
  <si>
    <t xml:space="preserve">CIELORRASOS </t>
  </si>
  <si>
    <t>3.5.1.1</t>
  </si>
  <si>
    <t>Cielorraso de Listones de Madera de 3.5x6cm terminacion lustre natural, según planos de cielorrasos</t>
  </si>
  <si>
    <t>3.5.1.2</t>
  </si>
  <si>
    <t>Cielorraso Acustico desmontable, placa de roca de yeso 60x60cmm</t>
  </si>
  <si>
    <t>3.5.1.3</t>
  </si>
  <si>
    <t>Cielorraso Placa de roca de yeso. Modelo acustico. (Guarderia) según planos de cielorrasos</t>
  </si>
  <si>
    <t>3.5.1.4</t>
  </si>
  <si>
    <t>Cielorraso de Placa de roca de yeso junta tomada</t>
  </si>
  <si>
    <t>3.5.1.5</t>
  </si>
  <si>
    <t>Cielorraso Acustico Suspendido, placa de roca de yeso especial para SUM Subsuelo. Ver microproyecto nro. …..</t>
  </si>
  <si>
    <t>3.5.1.6</t>
  </si>
  <si>
    <t xml:space="preserve">Cajones para cortinas según detalle </t>
  </si>
  <si>
    <t>3.5.1.7</t>
  </si>
  <si>
    <t>Cajones sobre mobiliarios y alacenas</t>
  </si>
  <si>
    <t>ml</t>
  </si>
  <si>
    <t>3.5.1.8</t>
  </si>
  <si>
    <t>Tapas de inspeccion marco oculto 60x60cm</t>
  </si>
  <si>
    <t>u</t>
  </si>
  <si>
    <t>3.5.1.9</t>
  </si>
  <si>
    <t>Perfil de refuerzo para cortina de enrollar - según plano ref. 01</t>
  </si>
  <si>
    <t>3.5.1.10</t>
  </si>
  <si>
    <t>Perfil de refuerzo para sujecion de tabiqueria y carpinterias de vidrio, según plano ref. 02</t>
  </si>
  <si>
    <t>Subtotal item</t>
  </si>
  <si>
    <t>3.6.2</t>
  </si>
  <si>
    <t>TABIQUES</t>
  </si>
  <si>
    <t>3.6.2.1</t>
  </si>
  <si>
    <t>Ejecucion Tabique divisorio, doble placa de roca de yeso e=9,5mm, junta tomada con aislacion según detalle</t>
  </si>
  <si>
    <t>3.6.2.2</t>
  </si>
  <si>
    <t>Ejecucion Tabique divisorio simple placa de roca de yeso e=12,5mm, junta tomada con aislacion</t>
  </si>
  <si>
    <t>3.6.2.3</t>
  </si>
  <si>
    <t xml:space="preserve">Ejecución de medio Tabique de placa de roca de yeso, placa e=12,5mm </t>
  </si>
  <si>
    <t>3.6.2.4</t>
  </si>
  <si>
    <t>Tapas de inspección lateral marco oculto, según instalaciones (60x60cm) ver Subsuelo</t>
  </si>
  <si>
    <t>4.1</t>
  </si>
  <si>
    <t>REVESTIMIENTOS</t>
  </si>
  <si>
    <t>4.1.1</t>
  </si>
  <si>
    <t xml:space="preserve">Provision y colocacion de Porcellanato San Lorenzo mod.Net Blanco rectificado 30x60cm, </t>
  </si>
  <si>
    <t>4.1.2</t>
  </si>
  <si>
    <t>Provicion y colocacion de ceramico Subway o similar, color blanco c/acabado brillante y bordes biselados (H: 0,60m)</t>
  </si>
  <si>
    <t>4.1.3</t>
  </si>
  <si>
    <t>Provision y colocacion de revestimiento Corian blanco e: 0,6mm</t>
  </si>
  <si>
    <t>4.2</t>
  </si>
  <si>
    <t>REVESTIMIENTOS ESPECIALES</t>
  </si>
  <si>
    <t>4.2.1</t>
  </si>
  <si>
    <t xml:space="preserve">Revestimiento de Madera terminacion enchapado Cedro Natural </t>
  </si>
  <si>
    <t>4.2.2</t>
  </si>
  <si>
    <t xml:space="preserve">Revestimiento/Divisor de Listones de Madera  color natural de 3,5x6cm </t>
  </si>
  <si>
    <t>4.2.3</t>
  </si>
  <si>
    <t xml:space="preserve">Revstimiento curvo de chapa #16 con buña inf y sup. </t>
  </si>
  <si>
    <t>4.2.4</t>
  </si>
  <si>
    <t>Revestimiento Listones de madera con puertas plegadizas en SUM Subsuelo</t>
  </si>
  <si>
    <t>4.3</t>
  </si>
  <si>
    <t>SOLADOS</t>
  </si>
  <si>
    <t>4.3.1</t>
  </si>
  <si>
    <t xml:space="preserve">Provisión y colocación de Baldosas cementicias 0,60x0,40 para terraza </t>
  </si>
  <si>
    <t>4.3.2</t>
  </si>
  <si>
    <t>Provisión y colocación de porcellanato 0,20x1,20 Marca ILVA mod. Ecowood Rovere o o similar</t>
  </si>
  <si>
    <t>4.3.3</t>
  </si>
  <si>
    <t>Provisión y colocación de Deck exterior PVC listones simil madera natural  e:2-2,5mm y 120-150mm largo o similar</t>
  </si>
  <si>
    <t>4.3.4</t>
  </si>
  <si>
    <t>Provisión y colocación de Baldosas vinilicas autoposante black porcelain, 47,5x47,5cm, e: 7mm. Alto transito y antideslizante</t>
  </si>
  <si>
    <t>4.3.5</t>
  </si>
  <si>
    <t>Provisión y colocacion listones vinilicos Camomila e:7mm, 18x122/25x155. alto transito y antideslizante o calidad similar</t>
  </si>
  <si>
    <t>4.3.6</t>
  </si>
  <si>
    <t xml:space="preserve">Provisión y aplicacion de Cemento alisado </t>
  </si>
  <si>
    <t>4.3.7</t>
  </si>
  <si>
    <t xml:space="preserve">Provisión y colocacion de baldosones vereda similar a existente </t>
  </si>
  <si>
    <t>4.3.8</t>
  </si>
  <si>
    <t>Provisión y colocacion Porcellanato marca SPL San Pietro color simil cemento o calidad similar, 1,60x0,80m. (Zocalo mismo material)</t>
  </si>
  <si>
    <t>4.3.9</t>
  </si>
  <si>
    <t xml:space="preserve">Provision y colocacion Porcellanato marca San Lorenzo mod. Marmol Pontede 0,57x0,57m, o similar,  </t>
  </si>
  <si>
    <t>4.3.10</t>
  </si>
  <si>
    <t xml:space="preserve">Provision y colocacion Baldosas vinilicas PVC aptas altotransito c/mix de colores y blanco a definir de 30,5x30,5cm. </t>
  </si>
  <si>
    <t>4.3.11</t>
  </si>
  <si>
    <t xml:space="preserve">Provision y colocacion Caucho antigolpes elastico ref. Floor System Play o similar, de 10mm de espesor. </t>
  </si>
  <si>
    <t>4.3.12</t>
  </si>
  <si>
    <t>Provision y colocacio de Porcellanato marca San Lorenzo mod. Moods Gris o similar, de 0,57x0,57cm</t>
  </si>
  <si>
    <t>4.3.13</t>
  </si>
  <si>
    <t>Provision y colocacio de Ladrillos Tejuela Cordoba 3cm de espesor de 24x11cm x 10mm</t>
  </si>
  <si>
    <t>4.3.14</t>
  </si>
  <si>
    <t xml:space="preserve">Provision y colocacion Adoquin trabado de hormigon 20x10  </t>
  </si>
  <si>
    <t>4.3.15</t>
  </si>
  <si>
    <t xml:space="preserve">Provision y colocacion Solia Porcellanato gris de exterior. Antideslizante </t>
  </si>
  <si>
    <t>4.3.16</t>
  </si>
  <si>
    <t>Provisión y colocación masa niveladora</t>
  </si>
  <si>
    <t>4.3.17</t>
  </si>
  <si>
    <t xml:space="preserve">Provisión y colocación de zócalos perimetrales de PVC h=10cm. </t>
  </si>
  <si>
    <t>4.3.18</t>
  </si>
  <si>
    <t>Provisión y colocación de zócalos en Porcellanato SPL San Pietro color simil cemento h=10cm.</t>
  </si>
  <si>
    <t>4.3.19</t>
  </si>
  <si>
    <t>Provisión y colocación de zócalos en Porcellanato San Lorenzo Marmol Ponte  h=10cm.</t>
  </si>
  <si>
    <t>4.3.20</t>
  </si>
  <si>
    <t>Provisión y colocación Solia tipo ATRIM, para union de pisos vinilicos a nivel</t>
  </si>
  <si>
    <t>4.3.21</t>
  </si>
  <si>
    <t>Provisión y colocación Solia Cedro madera maciza de Cedro e=25mm</t>
  </si>
  <si>
    <t>4.3.22</t>
  </si>
  <si>
    <t xml:space="preserve">Provisión y colocación zócalo chapa plegada Acero Inoxidable  (h 0,12m) </t>
  </si>
  <si>
    <t>5.1</t>
  </si>
  <si>
    <t>Pintura al látex interior sobre muros</t>
  </si>
  <si>
    <t>5.2</t>
  </si>
  <si>
    <t>Losa existente a la vista (hidrolavado y pintura)</t>
  </si>
  <si>
    <t>5.3</t>
  </si>
  <si>
    <t>Losa existente a la vista bovedilla SS (hidrolavado y pintura)</t>
  </si>
  <si>
    <t>5.4</t>
  </si>
  <si>
    <t>Tratamiento intergal de Fachada, hidrolavado, reparacion y terminaciones superficiales</t>
  </si>
  <si>
    <t>5.5</t>
  </si>
  <si>
    <t xml:space="preserve">Pintura Latex sobre cielorrasos </t>
  </si>
  <si>
    <t>5.6</t>
  </si>
  <si>
    <t>Pintura epoxi apta alto transito antideslizante (c/cintas antideslizante en caso de escalera)  primera calidad o similar</t>
  </si>
  <si>
    <t>5.7</t>
  </si>
  <si>
    <t>Pintura esmalte satinado sobre Carpinteria Metalica</t>
  </si>
  <si>
    <t>6.1</t>
  </si>
  <si>
    <t xml:space="preserve">Provisión y colocación de mármol negro brasil e=25mm. Subsuelo Office </t>
  </si>
  <si>
    <t>6.2</t>
  </si>
  <si>
    <t xml:space="preserve">Provisión y colocación de mármol negro brasil e=25mm. Subsuelo Sanitario </t>
  </si>
  <si>
    <t>6.3</t>
  </si>
  <si>
    <t xml:space="preserve">Provisión y colocación de mármol negro brasil e=25mm. Planta Baja Office </t>
  </si>
  <si>
    <t>6.4</t>
  </si>
  <si>
    <t xml:space="preserve">Provisión y colocación de mármol negro brasil e=25mm. Planta Baja Sanitario </t>
  </si>
  <si>
    <t>6.5</t>
  </si>
  <si>
    <t xml:space="preserve">Provisión y colocación de mármol negro brasil e=25mm. Planta Baja Lactario </t>
  </si>
  <si>
    <t>6.6</t>
  </si>
  <si>
    <t>Provisión y colocación de mármol negro brasil e=25mm. Planta Baja Baño adultos Guarderia</t>
  </si>
  <si>
    <t>6.7</t>
  </si>
  <si>
    <t xml:space="preserve">Provisión y colocación de mármol negro brasil e=25mm. Planta Baja Cocina Guarderia </t>
  </si>
  <si>
    <t>6.8</t>
  </si>
  <si>
    <t>Provisión y colocación de mármol negro brasil e=25mm. Planta Baja Lactario Guarderia</t>
  </si>
  <si>
    <t>6.9</t>
  </si>
  <si>
    <t xml:space="preserve">Provisión y colocación de mármol negro brasil e=25mm. Planta Baja Baño Niños Guarderia </t>
  </si>
  <si>
    <t>6.10</t>
  </si>
  <si>
    <t xml:space="preserve">Provisión y colocación de mármol negro brasil e=25mm. Planta Baja Baño Niños en salas Guarderia </t>
  </si>
  <si>
    <t>6.11</t>
  </si>
  <si>
    <t xml:space="preserve">Provisión y colocación de mármol negro brasil e=25mm. Planta Baja Sala Cuña Guarderia </t>
  </si>
  <si>
    <t>6.12</t>
  </si>
  <si>
    <t xml:space="preserve">Provisión y colocación de mármol negro brasil e=25mm. Planta Baja Sala Deambuladores Guarderia </t>
  </si>
  <si>
    <t>6.13</t>
  </si>
  <si>
    <t xml:space="preserve">Provisión y colocación de mármol negro brasil e=25mm. 2do piso Office Huergo </t>
  </si>
  <si>
    <t>6.14</t>
  </si>
  <si>
    <t>Provisión y colocación de mármol negro brasil e=25mm. 2do piso Sanitario Huergo</t>
  </si>
  <si>
    <t>6.15</t>
  </si>
  <si>
    <t xml:space="preserve">Provisión y colocación de mármol negro brasil e=25mm. 2do piso Office Cochabamba </t>
  </si>
  <si>
    <t>6.16</t>
  </si>
  <si>
    <t xml:space="preserve">Provisión y colocación de mármol negro brasil e=25mm. 2do piso Sanitario Cochabamba </t>
  </si>
  <si>
    <t>6.17</t>
  </si>
  <si>
    <t>Provisión y colocación de mármol negro brasil e=25mm. 3er piso Office Huergo</t>
  </si>
  <si>
    <t>6.18</t>
  </si>
  <si>
    <t>Provisión y colocación de mármol negro brasil e=25mm. 3er piso Sanitario Huergo</t>
  </si>
  <si>
    <t>6.19</t>
  </si>
  <si>
    <t xml:space="preserve">Provisión y colocación de mármol negro brasil e=25mm. 3er piso Office Cochabamba </t>
  </si>
  <si>
    <t>6.20</t>
  </si>
  <si>
    <t xml:space="preserve">Provisión y colocación de mármol negro brasil e=25mm. 3er piso Sanitario Cochabamba </t>
  </si>
  <si>
    <t>6.21</t>
  </si>
  <si>
    <t>Provisión y colocación de mármol negro brasil e=25mm. 4to piso Office Huergo</t>
  </si>
  <si>
    <t>6.22</t>
  </si>
  <si>
    <t>Provisión y colocación de mármol negro brasil e=25mm. 4to piso Sanitario Huergo</t>
  </si>
  <si>
    <t>6.23</t>
  </si>
  <si>
    <t xml:space="preserve">Provisión y colocación de mármol negro brasil e=25mm. 4to piso Office Cochabamba </t>
  </si>
  <si>
    <t>6.24</t>
  </si>
  <si>
    <t xml:space="preserve">Provisión y colocación de mármol negro brasil e=25mm. 4to piso Sanitario Cochabamba </t>
  </si>
  <si>
    <t>6.25</t>
  </si>
  <si>
    <t xml:space="preserve">Provisión y colocación de mármol negro brasil e=25mm. 5to piso Office </t>
  </si>
  <si>
    <t>6.26</t>
  </si>
  <si>
    <t xml:space="preserve">Provisión y colocación de mármol negro brasil e=25mm. 5to piso Cocina </t>
  </si>
  <si>
    <t>6.27</t>
  </si>
  <si>
    <t xml:space="preserve">Provisión y colocación de mármol negro brasil e=25mm. 5to piso Sanitario </t>
  </si>
  <si>
    <t>6.28</t>
  </si>
  <si>
    <t>Provisión y colocación de ménsulas de apoyo para mesadas nucleos sanitarios</t>
  </si>
  <si>
    <t>6.29</t>
  </si>
  <si>
    <t>Provisión y colocación de zócalo negro brasil en baños, h=5cm.</t>
  </si>
  <si>
    <t>6.30</t>
  </si>
  <si>
    <t>Provisión y colocación de zócalo negro brasil en office 1 y guarderia, h=7cm.</t>
  </si>
  <si>
    <t>6.31</t>
  </si>
  <si>
    <t>Provisión y colocación de zocalo negro brasil en office 2, h=10mm</t>
  </si>
  <si>
    <t>6.32</t>
  </si>
  <si>
    <t>Provisión y colocación de pollera negro brasil en baños, h=10cm.</t>
  </si>
  <si>
    <t>7.1</t>
  </si>
  <si>
    <t>NUCLEO 1 - PISOS 2 A 4</t>
  </si>
  <si>
    <t>7.1.1</t>
  </si>
  <si>
    <t>Panel WC 32 FRONTAL a:10 x h:200cm, emplacado fenolico de alta densidad</t>
  </si>
  <si>
    <t>7.1.2</t>
  </si>
  <si>
    <t>Panel WC 32 FRONTAL a:30 x h:200cm, emplacado fenolico de alta densidad</t>
  </si>
  <si>
    <t>7.1.3</t>
  </si>
  <si>
    <t>Panel WC 32 FRONTAL a:50 x h:200cm, emplacado fenolico de alta densidd</t>
  </si>
  <si>
    <t>7.1.4</t>
  </si>
  <si>
    <t>Panel WC 32 LATERAL a:125 x h:190cm, emplacado fenolico de alta densidad</t>
  </si>
  <si>
    <t>7.1.5</t>
  </si>
  <si>
    <t>Panel WC 32 LATERAL a:140 x h:200cm, emplacado fenolico de alta densidad</t>
  </si>
  <si>
    <t>7.1.6</t>
  </si>
  <si>
    <t>Panel WC 32 PUERTA a:60 x h:170cm, emplacado fenolico de alta densidad</t>
  </si>
  <si>
    <t>7.2</t>
  </si>
  <si>
    <t>NUCLEO 2 - PISOS 2 A 4</t>
  </si>
  <si>
    <t>7.2.1</t>
  </si>
  <si>
    <t>7.2.2</t>
  </si>
  <si>
    <t>7.2.3</t>
  </si>
  <si>
    <t>7.2.4</t>
  </si>
  <si>
    <t>7.3</t>
  </si>
  <si>
    <t>SANITARIO ADULTOS  PLANTA BAJA GUARDERIA</t>
  </si>
  <si>
    <t>7.3.1</t>
  </si>
  <si>
    <t>7.3.2</t>
  </si>
  <si>
    <t>7.3.3</t>
  </si>
  <si>
    <t>7.3.4</t>
  </si>
  <si>
    <t>7.4</t>
  </si>
  <si>
    <t xml:space="preserve">SANITARIO UNISEX  PLANTA BAJA </t>
  </si>
  <si>
    <t>7.4.1</t>
  </si>
  <si>
    <t>7.4.2</t>
  </si>
  <si>
    <t>7.4.3</t>
  </si>
  <si>
    <t>7.4.4</t>
  </si>
  <si>
    <t>7.5</t>
  </si>
  <si>
    <t>SANITARIO NIÑOS PLANTA BAJA GUARDERIA</t>
  </si>
  <si>
    <t>7.5.1</t>
  </si>
  <si>
    <t>7.5.2</t>
  </si>
  <si>
    <t>7.5.3</t>
  </si>
  <si>
    <t>7.5.4</t>
  </si>
  <si>
    <t>7.5.5</t>
  </si>
  <si>
    <t>7.6</t>
  </si>
  <si>
    <t>SANITARIOS UNISEX 5°PISO</t>
  </si>
  <si>
    <t>7.6.1</t>
  </si>
  <si>
    <t>7.6.2</t>
  </si>
  <si>
    <t>7.6.3</t>
  </si>
  <si>
    <t>7.6.4</t>
  </si>
  <si>
    <t>7.7</t>
  </si>
  <si>
    <t>SANITARIOS UNISEX SUBSUELO</t>
  </si>
  <si>
    <t>7.7.1</t>
  </si>
  <si>
    <t>7.7.2</t>
  </si>
  <si>
    <t>7.7.3</t>
  </si>
  <si>
    <t>7.7.4</t>
  </si>
  <si>
    <t>8.1</t>
  </si>
  <si>
    <t>Provisión y colocación de muebles Office PB (segun planos)</t>
  </si>
  <si>
    <t>8.2</t>
  </si>
  <si>
    <t>Provisión y colocación de muebles  Office 1 (según planos)</t>
  </si>
  <si>
    <t>8.3</t>
  </si>
  <si>
    <t>Provisión y colocación de muebles Office 2 (según planos)</t>
  </si>
  <si>
    <t>8.4</t>
  </si>
  <si>
    <t>Provisión y colocación de muebles  Office Guarderia.  (según planos)</t>
  </si>
  <si>
    <t>8.5</t>
  </si>
  <si>
    <t>Provisión y colocación de muebles Office SS (segun planos)</t>
  </si>
  <si>
    <t>9.1</t>
  </si>
  <si>
    <t>VENTANAS</t>
  </si>
  <si>
    <t>9.1.1</t>
  </si>
  <si>
    <t>V1  (ubicacion 008-010)  2,32X2,70m</t>
  </si>
  <si>
    <t>9.1.2</t>
  </si>
  <si>
    <t>V01  (ubicacion Subsuelo)  3,55X0,50m</t>
  </si>
  <si>
    <t>9.1.3</t>
  </si>
  <si>
    <t xml:space="preserve">V2  (ubicacion 008)  3,78x2,70m </t>
  </si>
  <si>
    <t>9.1.4</t>
  </si>
  <si>
    <t xml:space="preserve">V02  (ubicacion Subsuelo)  3,65x0,50m </t>
  </si>
  <si>
    <t>9.1.5</t>
  </si>
  <si>
    <t>V3  (ubicacion 022 Bunker de seguridad)  4x2,70m</t>
  </si>
  <si>
    <t>9.1.6</t>
  </si>
  <si>
    <t>V3b  (ubicacion 022)  1x0,80m</t>
  </si>
  <si>
    <t>9.1.7</t>
  </si>
  <si>
    <t>V4  (ubicacion 027 Sala deambuladores)  4x2,70m</t>
  </si>
  <si>
    <t>9.1.8</t>
  </si>
  <si>
    <t>V5  (ubicacion 030 Sala deambuladores)  3,22x2,70m</t>
  </si>
  <si>
    <t>9.1.9</t>
  </si>
  <si>
    <t>V6  (ubicacion 030-035-038-041)  3x2,70m</t>
  </si>
  <si>
    <t>9.1.10</t>
  </si>
  <si>
    <t>V7  (uvicacion 035-041)  2,20x0,80m</t>
  </si>
  <si>
    <t>9.1.11</t>
  </si>
  <si>
    <t>V8  (ubicacion 038)  2,08x0,80m</t>
  </si>
  <si>
    <t>9.1.12</t>
  </si>
  <si>
    <t>V9  (ubicacion 030)  1,90x0,80m</t>
  </si>
  <si>
    <t>9.1.13</t>
  </si>
  <si>
    <t>V10  (ubicacion 006 Office)  2,40x2,70m</t>
  </si>
  <si>
    <t>9.1.14</t>
  </si>
  <si>
    <t>V11  (ubicacion Oficinas)  2,32x2,40m</t>
  </si>
  <si>
    <t>9.1.15</t>
  </si>
  <si>
    <t>V12  (ubicacion Oficinas)  3,78x2,40m</t>
  </si>
  <si>
    <t>9.1.16</t>
  </si>
  <si>
    <t>V13  (ubicacion Oficinas)  4x2,40</t>
  </si>
  <si>
    <t>9.1.17</t>
  </si>
  <si>
    <t>V13  (ubicacion Aire y luz)  RESTAURAR  4x2,40m</t>
  </si>
  <si>
    <t>9.1.18</t>
  </si>
  <si>
    <t>V14  (ubicacion Oficinas)  3,22x2,40m</t>
  </si>
  <si>
    <t>9.1.19</t>
  </si>
  <si>
    <t>V15  (ubicacion Oficinas)  3x2,40m</t>
  </si>
  <si>
    <t>9.1.20</t>
  </si>
  <si>
    <t>V16  (ubicacion Aire y luz)  RESTAURAR  2,40x2,40m</t>
  </si>
  <si>
    <t>9.1.21</t>
  </si>
  <si>
    <t>V17  (ubicacion Aire y luz)  RESTAURAR  4,50x2,40m</t>
  </si>
  <si>
    <t>9.1.22</t>
  </si>
  <si>
    <t xml:space="preserve">V18  (ubicacion, segun plano)  RESTAURAR  4x2m </t>
  </si>
  <si>
    <t>9.1.23</t>
  </si>
  <si>
    <t>V19  (ubicacion Aire y luz)  RESTAURAR  2,40x2m</t>
  </si>
  <si>
    <t>9.1.24</t>
  </si>
  <si>
    <t>V20  (ubicacion Aire y luz)  RESTAURAR  4,50x2m</t>
  </si>
  <si>
    <t>9.1.25</t>
  </si>
  <si>
    <t>V21  (ubicacion Aire y luz)  4,22x2,86m</t>
  </si>
  <si>
    <t>9.1.26</t>
  </si>
  <si>
    <t>V22  (ubicacion Aire y luz)  3,08x2,86m</t>
  </si>
  <si>
    <t>9.1.27</t>
  </si>
  <si>
    <t>V23  (ubicacion Aire y luz)  1,33x2,86m</t>
  </si>
  <si>
    <t>9.1.28</t>
  </si>
  <si>
    <t>V24  (ubicacion Aire y luz)  1,25x2,86m</t>
  </si>
  <si>
    <t>9.1.29</t>
  </si>
  <si>
    <t>Túnel solar con cupula exterior, diámetro 0,35m en cubierta metalica 5to Piso</t>
  </si>
  <si>
    <t>incluye accesorios de montaje y tramos de extension necesarios</t>
  </si>
  <si>
    <t>9.1.30</t>
  </si>
  <si>
    <t>Fachada Integral Mixta para envolvente en fachada en 4to/5to Piso</t>
  </si>
  <si>
    <t>estructura de aluminio, vidrios DVH, Sistema FRAME según detalle. Superficie util 260m2, cenefa perimettral de cierre 95m2 (50%)</t>
  </si>
  <si>
    <t>9.1.31</t>
  </si>
  <si>
    <t>FI6 (Comedor 5to Piso) 14,5x2,60, Sistema de cerramiento PLEGABLE</t>
  </si>
  <si>
    <t>9.1.32</t>
  </si>
  <si>
    <t>V25  (ubicacionSala de maquinas)  1,5m x 2,00m</t>
  </si>
  <si>
    <t>9.1.33</t>
  </si>
  <si>
    <t>Vvi (oficina gremial 002) 3,7m x 0,5m carpimteria metalica</t>
  </si>
  <si>
    <t>9.2</t>
  </si>
  <si>
    <t>PUERTAS INTERIORES</t>
  </si>
  <si>
    <t>9.2.1</t>
  </si>
  <si>
    <t>P1   (Puerta placa, derecha-Izquierda, segun plano)   0,90x2,10</t>
  </si>
  <si>
    <t>9.2.2</t>
  </si>
  <si>
    <t>P02  (Puerta CORTAFUEGO, SUM, derecha-izquierda, enchapada en MADERA, segun plano)  1,05x2,10</t>
  </si>
  <si>
    <t>9.2.3</t>
  </si>
  <si>
    <t>P3   (Puerta placa, derecha-Izquierda, segun plano)  0,80x2,10</t>
  </si>
  <si>
    <t>9.2.4</t>
  </si>
  <si>
    <t>P03  (Puerta CORTAFUEGO, derecha-izquierda, subsuelo, enchapada en madera, segun plano)  0,80x2,10</t>
  </si>
  <si>
    <t>9.2.5</t>
  </si>
  <si>
    <t>P4  (Puertas dobles CORTAFUEGO- Sala Rack)  1,50x2,10</t>
  </si>
  <si>
    <t>9.2.6</t>
  </si>
  <si>
    <t>P5   (Puerta CORTAFUEGO, Acceso caja escaleras, derecha-izquierda, segun plano)  1,05x2,10</t>
  </si>
  <si>
    <t>9.2.7</t>
  </si>
  <si>
    <t>P05  (Puerta doble, CORTAFUEGO, Segun plano)  1,80x2,10m</t>
  </si>
  <si>
    <t>9.2.8</t>
  </si>
  <si>
    <t>P5c  (Puerta CORTAFUEGO Enchapada MADERA, Acceso caja escaleras, doble hoja)   1,05x2,10</t>
  </si>
  <si>
    <t>9.2.9</t>
  </si>
  <si>
    <t>P5e  (Puerta CORTAFUEGO, izquierda, enchapada en MADERA, segun plano)  1,05x2,10</t>
  </si>
  <si>
    <t>9.2.10</t>
  </si>
  <si>
    <t>P7  (Puerta placa + paño, Izquierda-derecho, segun plano) 1,20x2,10</t>
  </si>
  <si>
    <t>9.2.11</t>
  </si>
  <si>
    <t>P07  (Puerta CORTAFUEGO, doble hoja, enchapada en MADERA, segun plano)  2,05x2,10</t>
  </si>
  <si>
    <t>9.2.12</t>
  </si>
  <si>
    <t>P8  (Puerta placa, derecha-izquierda, segun plano)  0,80x2,10</t>
  </si>
  <si>
    <t>9.2.13</t>
  </si>
  <si>
    <t>P9  (Puerta placa, derecha, Baño discapacitados)  Corredeiza 0,85x2,10</t>
  </si>
  <si>
    <t>9.2.14</t>
  </si>
  <si>
    <t>P12  (Puerta placa, derecha-izquierda, segun plano. Hall tipo)  0,90x2,10</t>
  </si>
  <si>
    <t>9.2.15</t>
  </si>
  <si>
    <t>P15  (Puerta CORTAFUEGO, derecha-izquierda, segun plano)   1,40x2,10</t>
  </si>
  <si>
    <t>9.2.16</t>
  </si>
  <si>
    <t>P16  (Puerta CORTAFUEGO, derecha, segun plano)  1,20x2,10</t>
  </si>
  <si>
    <t>9.2.17</t>
  </si>
  <si>
    <t>P17  (Puerta placa+paño, ubicacion 011, segun plano)  1,20x2,10</t>
  </si>
  <si>
    <t>9.2.18</t>
  </si>
  <si>
    <t>PC  (Puerta placa, derecha, baño discapacitados, segun plano)  0,90x2,10  corrediza</t>
  </si>
  <si>
    <t>9.2.19</t>
  </si>
  <si>
    <t>PD  (Puerta placa, izquierda, segun plano)  0,70x2,10</t>
  </si>
  <si>
    <t>9.2.20</t>
  </si>
  <si>
    <t>PS  (Puerta, derecha-izquierda, segun plano)  0,90x2,10</t>
  </si>
  <si>
    <t>9.2.21</t>
  </si>
  <si>
    <t>P7v  (Puerta de vidrio + paño, segun plano)  1,20x2,85</t>
  </si>
  <si>
    <t>9.2.22</t>
  </si>
  <si>
    <t>P11  (Puerta de vidrio templado + paño y herrajes,  segun plano)  0,90x2,85</t>
  </si>
  <si>
    <t>9.2.23</t>
  </si>
  <si>
    <t>P10 (puerta placa) 0,9m x 2.85m</t>
  </si>
  <si>
    <t>9.3</t>
  </si>
  <si>
    <t>VIDRIOS Y ESPEJOS</t>
  </si>
  <si>
    <t>9.3.1</t>
  </si>
  <si>
    <t>Provisión y colocación de espejos e=4mm. borde pulido. De  0,60cm x largo variable.  Nucleos Sanitarios</t>
  </si>
  <si>
    <t>9.3.2</t>
  </si>
  <si>
    <t>Paño de vidrio fijo laminado 4+4mm</t>
  </si>
  <si>
    <t>9.3.3</t>
  </si>
  <si>
    <t>Paño de vidrio fijo DVH espejado (SUM)</t>
  </si>
  <si>
    <t>9.3.4</t>
  </si>
  <si>
    <t>Paño de vidrio fijo DVH  6+12+4 (Oficina Ministra)</t>
  </si>
  <si>
    <t>9.4</t>
  </si>
  <si>
    <t>CARPINTERÍAS METALICAS</t>
  </si>
  <si>
    <t>9.4.1</t>
  </si>
  <si>
    <t>FI1  (Patio descubierto, segun plano)  5,18x3,70</t>
  </si>
  <si>
    <t>9.4.2</t>
  </si>
  <si>
    <t>FI2  (Patio Cubierto, segun plano)  4,18x3,70</t>
  </si>
  <si>
    <t>9.4.3</t>
  </si>
  <si>
    <t>FI3  (Patio descubierto 009, c/puerta doble hoja, segun plano)  2,87x3,70</t>
  </si>
  <si>
    <t>9.4.4</t>
  </si>
  <si>
    <t>FI4  (Patio descubierto 009, segun plano)  4,62x3,70</t>
  </si>
  <si>
    <t>9.4.5</t>
  </si>
  <si>
    <t>FI5  (Patio descubierto 009, segun plano)  4,77x3,70</t>
  </si>
  <si>
    <t>9.4.6</t>
  </si>
  <si>
    <t>FG  (Acceso guarderia, c/puerta doble hoja, segun plano)  3,40x3,70</t>
  </si>
  <si>
    <t>9.4.7</t>
  </si>
  <si>
    <t>FH  (Acceso Huergo, c/puerta doble hoja, segun plano)  2,95x3,70</t>
  </si>
  <si>
    <t>9.4.8</t>
  </si>
  <si>
    <t>Estructura Metalica para Alero Acceso calle AZOPARDO a=3,5m</t>
  </si>
  <si>
    <t>9.4.9</t>
  </si>
  <si>
    <t>Estructura Metalica para Alero Acceso Av. HUERGO,  a=3,0m</t>
  </si>
  <si>
    <t>9.4.10</t>
  </si>
  <si>
    <t>Cortina de Enrollar Metálica, galvanizada microperforada para ingreso GUARDERIA, con su sistema de motorización</t>
  </si>
  <si>
    <t>9.4.11</t>
  </si>
  <si>
    <t>Cortina de Enrollar Metálica, galvanizada microperforada para ingreso Av. HUERGO, con su sistema de motorización</t>
  </si>
  <si>
    <t>9.4.12</t>
  </si>
  <si>
    <t>Cortina de Enrollar Metálica, lama galvanizada microperforada, para ingreso AUTOMOVIL, incluye sistema de motorización</t>
  </si>
  <si>
    <t>9.4.13</t>
  </si>
  <si>
    <t>Baranda Metalica/Vidrio 10mm en Comedor 5to Piso sector Av. Huergo</t>
  </si>
  <si>
    <t>9.4.14</t>
  </si>
  <si>
    <t>Escalera externa de 5to piso al 6to, incluye barandas y cerramientos</t>
  </si>
  <si>
    <t>9.4.15</t>
  </si>
  <si>
    <t xml:space="preserve">Subestructura para cielorraso en 4to y 5to piso , aprox para cubrir 1400m2 </t>
  </si>
  <si>
    <t>9.4.16</t>
  </si>
  <si>
    <t>Pasamanos según normas de seguridad y evacuacion, considerar ambos núcleos de escaleras, Subsuelo, PB + 5 niveles</t>
  </si>
  <si>
    <t xml:space="preserve">considera 20ml por nivel, </t>
  </si>
  <si>
    <t>10.1</t>
  </si>
  <si>
    <t>Inodoro corto, ref. FERRUM mod. Marina o similar 1era marca</t>
  </si>
  <si>
    <t>10.2</t>
  </si>
  <si>
    <t>Asiento inodoro marca FERRUM mod. Bari o similar 1era marca</t>
  </si>
  <si>
    <t>10.3</t>
  </si>
  <si>
    <t>Inodoro para niños, ref. FERRUM o similar 1era marca</t>
  </si>
  <si>
    <t>10.4</t>
  </si>
  <si>
    <t>Asiento inodoro para niños  cod. TCH o similar</t>
  </si>
  <si>
    <t>10.5</t>
  </si>
  <si>
    <t>Bacha semiesférica diam 40cm, ref. FERRUM mod. L11BF  o similar 1er marca</t>
  </si>
  <si>
    <t>10.6</t>
  </si>
  <si>
    <t>Canilla mod. ECOMATIC 0372 Fv o similar 1era marca</t>
  </si>
  <si>
    <t>10.7</t>
  </si>
  <si>
    <t>Inodoro alto especial con tapa,  ref. Ferrum linea espacio o similar 1era marca</t>
  </si>
  <si>
    <t>10.8</t>
  </si>
  <si>
    <t>Lavatorio mod. LET1F Ferrum 1 agujero o similar 1era marca</t>
  </si>
  <si>
    <t>10.9</t>
  </si>
  <si>
    <t>Barral rebatible con portarrollo, ref. FERRUM mod. VTEPA  o similar 1era marca</t>
  </si>
  <si>
    <t>10.10</t>
  </si>
  <si>
    <t>Barral rebatible 60cm, ref. FERRUM mod. VTEB o similar 1era marca</t>
  </si>
  <si>
    <t>10.11</t>
  </si>
  <si>
    <t>Espejo basculante, REF. FERRUM mod. VTEE1 o similar 1era marca</t>
  </si>
  <si>
    <t>10.12</t>
  </si>
  <si>
    <t xml:space="preserve"> Canilla automática, ref. FV PRESSMATIC 0361.03A o similar 1era marca</t>
  </si>
  <si>
    <t>10.13</t>
  </si>
  <si>
    <t>Silla rebatible, ref FERRUM mod ESP-SL-001-BL o similar 1era marca</t>
  </si>
  <si>
    <t>10.14</t>
  </si>
  <si>
    <t>Ducha con barral combinada, ref. FV Arquis Duo II. Mod 0130,02 c/ducha manual autolimpiante o similar 1era marca</t>
  </si>
  <si>
    <t>10.15</t>
  </si>
  <si>
    <t>Juego monocomando para ducha marca FV ref. 106B1 o similar 1era marca</t>
  </si>
  <si>
    <t>10.16</t>
  </si>
  <si>
    <t>Perchero metálico con tornillo pasante</t>
  </si>
  <si>
    <t>10.17</t>
  </si>
  <si>
    <t>Griferia Fv mod. Puelo 0423/B5 o similar 1era marca</t>
  </si>
  <si>
    <t>10.18</t>
  </si>
  <si>
    <t xml:space="preserve">Cambiador de plastico p/bebe de pared rigido </t>
  </si>
  <si>
    <t>10.19</t>
  </si>
  <si>
    <t>Pileta marca Mi Pileta  mod. 410 o similar</t>
  </si>
  <si>
    <t>10.20</t>
  </si>
  <si>
    <t>Inodoro corto con tapa, ref. Ferrum mod. Marina o similar 1era similar,  Sanitario privado 3er Piso</t>
  </si>
  <si>
    <t>10.21</t>
  </si>
  <si>
    <t>Bidet 3 agujeros, con tapa ref. Ferrum mod. Marina o similar 1era calidad</t>
  </si>
  <si>
    <t>10.23</t>
  </si>
  <si>
    <t>Mesada de 0.60 x 0.45 con frentin de 15cm y bacha de 0.40 x 0.30 Corian</t>
  </si>
  <si>
    <t>10.24</t>
  </si>
  <si>
    <t>Griferia de ducha marca FV Mod. Puelo c/barral de ducha y duchador manual x accionamiento mono. ext. Cod. 315/B5</t>
  </si>
  <si>
    <t>10.25</t>
  </si>
  <si>
    <t>Mampara de abrir de vidrio templado y estructura de aluminio color blanco (altura = ducha)</t>
  </si>
  <si>
    <t>10.26</t>
  </si>
  <si>
    <t>Cambiador antivuelco 90x50cm. Segun plano. Sector guarderia</t>
  </si>
  <si>
    <t>11.1</t>
  </si>
  <si>
    <t>MOBILIARIO- TODOS LOS NIVELES</t>
  </si>
  <si>
    <t>11.1.2</t>
  </si>
  <si>
    <t>Escritorio - tipologia 1 : isla de 8 puestos de aprox 1.40m x 0.70m cada uno</t>
  </si>
  <si>
    <t>11.1.3</t>
  </si>
  <si>
    <t>Escritorio - tipologia 2: isla de 6 puestos de aprox 1.40m x 0.70m cada uno</t>
  </si>
  <si>
    <t>11.1.4</t>
  </si>
  <si>
    <t>Escritorio - tipologia 3: isla de 4 puestos de aprox 1.40m x 0.70m cada uno</t>
  </si>
  <si>
    <t>11.1.5</t>
  </si>
  <si>
    <t>Escritorio - tipologia 4: isla de 2 puestos de aprox 1.40m x 0.70m cada uno, puestos enfrentados</t>
  </si>
  <si>
    <t>11.1.6</t>
  </si>
  <si>
    <t>Escritorio - tipologia 4: isla de 2 puestos de aprox 1.40m x 0.70m cada uno, puestos en hilera</t>
  </si>
  <si>
    <t>11.1.7</t>
  </si>
  <si>
    <t>Silla ergonomica (sector operativo)</t>
  </si>
  <si>
    <t>11.1.8</t>
  </si>
  <si>
    <t>Cajonera movil -  dimensión (0,40 x 0,40 x h 0,60 m)</t>
  </si>
  <si>
    <t>11.1.9</t>
  </si>
  <si>
    <t>Mueble de guardado - dimensión (0.90 x 0.45 x h 0.82m)</t>
  </si>
  <si>
    <t>11.1.10</t>
  </si>
  <si>
    <t>Perchero de pie</t>
  </si>
  <si>
    <t>11.1.39</t>
  </si>
  <si>
    <t>Cesto papelero d:23cm</t>
  </si>
  <si>
    <t>11.1.38</t>
  </si>
  <si>
    <t>Cestos para islas de reciclado - 50Lts</t>
  </si>
  <si>
    <t>11.1.11</t>
  </si>
  <si>
    <t>Mesa redonda, (diámetro 1.20m) - tipologia 6</t>
  </si>
  <si>
    <t>11.1.12</t>
  </si>
  <si>
    <t>Mesa redonda, (diámetro 0.90m) - tipologias 7 y 8</t>
  </si>
  <si>
    <t>11.1.13</t>
  </si>
  <si>
    <t>Mesa rectangular, dimensión (2.80 x 1.40m) - tipologia 9</t>
  </si>
  <si>
    <t>11.1.14</t>
  </si>
  <si>
    <t>Mesa rectangular, dimensión (2.30 x 1.40m) - tipologia 10</t>
  </si>
  <si>
    <t>11.1.15</t>
  </si>
  <si>
    <t>Mesa rectangular, dimensión (1.80 x 1.10m) - tipologia 11</t>
  </si>
  <si>
    <t>11.1.16</t>
  </si>
  <si>
    <t>Mesa rectangular, dimensión (2,50 x 1.10m) - tipologia 15</t>
  </si>
  <si>
    <t>11.1.17</t>
  </si>
  <si>
    <t xml:space="preserve">Sillas para espacios colaborativos - tipologias 6, 7, 8, 10, 11 y 15 </t>
  </si>
  <si>
    <t>11.1.19</t>
  </si>
  <si>
    <t>Sillon de 1 cuerpo + 2 Silloncitos de 1cuerpo con base giratoria +mesa ratona dimensión (0,70 x 1,20m X 41m) - tipologia 12</t>
  </si>
  <si>
    <t>11.1.20</t>
  </si>
  <si>
    <t xml:space="preserve">Puff - grupos de 3 </t>
  </si>
  <si>
    <t>11.1.21</t>
  </si>
  <si>
    <t>Pequeño living - tipologia 14</t>
  </si>
  <si>
    <t>11.1.22</t>
  </si>
  <si>
    <t>Tandem (modulo de 3)</t>
  </si>
  <si>
    <t>11.1.23</t>
  </si>
  <si>
    <t>Sillas interiores comedor con tapa de madera - estilo tolix r</t>
  </si>
  <si>
    <t>11.1.24</t>
  </si>
  <si>
    <t xml:space="preserve">Sillas exteriores y área subsuelo- estilo tolix r sin madera </t>
  </si>
  <si>
    <t>11.1.25</t>
  </si>
  <si>
    <t>Taburete alto - estilo tolix r</t>
  </si>
  <si>
    <t>11.1.26</t>
  </si>
  <si>
    <t>Mesas interiores comedor y subsuelo - dimensión (0.80m x 0.80m)</t>
  </si>
  <si>
    <t>11.1.27</t>
  </si>
  <si>
    <t>Mesas exteriores -dimensión (0.80m x 0.80m)</t>
  </si>
  <si>
    <t>11.1.28</t>
  </si>
  <si>
    <t>Sillas Sala de reunion y visita - tipologias 9 (of. Ministra)</t>
  </si>
  <si>
    <t>11.1.29</t>
  </si>
  <si>
    <t>Silla ergonomica puesto jerarquico</t>
  </si>
  <si>
    <t>11.1.30</t>
  </si>
  <si>
    <t>Escritorio -tipologia 5: dimensión (1.80m x 0.80m)</t>
  </si>
  <si>
    <t>11.1.31</t>
  </si>
  <si>
    <t>Escritorio jerarquico: dimensión (2.00m x 1.60m)</t>
  </si>
  <si>
    <t>11.1.32</t>
  </si>
  <si>
    <t>Sillas office tipo Jacobsen</t>
  </si>
  <si>
    <t>11.1.33</t>
  </si>
  <si>
    <t>Sillon tipo noom (oficina Ministra)</t>
  </si>
  <si>
    <t>11.1.34</t>
  </si>
  <si>
    <t>Sillon 3 cuerpos oficina Ministra</t>
  </si>
  <si>
    <t>11.1.35</t>
  </si>
  <si>
    <t>Juego de 2 mesas de arrime - ratona (diámetro 0,46m - 0,55m)</t>
  </si>
  <si>
    <t>11.1.36</t>
  </si>
  <si>
    <t>Mostrador de Recepcion (acceso Av. Huergo)</t>
  </si>
  <si>
    <t>11.1.37</t>
  </si>
  <si>
    <t>Mesa Bunker de Seguridad dimensión (2,70 x 0,70m)</t>
  </si>
  <si>
    <t>Archivero Metalico dimensión (0,50 x 0,50 x 1.27m)</t>
  </si>
  <si>
    <t>Sillon mecedor con puff - Guarderia</t>
  </si>
  <si>
    <t>11.1.40</t>
  </si>
  <si>
    <t>Sillon nórodico - Guarderia</t>
  </si>
  <si>
    <t>11.1.41</t>
  </si>
  <si>
    <t>Loker Metalico 8 puertas-Ss</t>
  </si>
  <si>
    <t>11.1.42</t>
  </si>
  <si>
    <t>Banco con perchero</t>
  </si>
  <si>
    <t>11.1.43</t>
  </si>
  <si>
    <t>Armario metalico para guardado en Subsuelo h:1,85m x 0,90m x 0,45m</t>
  </si>
  <si>
    <t>11.1.44</t>
  </si>
  <si>
    <t>Armario metalico para guardado en Subsuelo h:1,85m x 1,30m x 0,45m</t>
  </si>
  <si>
    <t>11.1.45</t>
  </si>
  <si>
    <t>Armario para guardado de herramientas -Ss h:2,00m x 1,23m x 0,55m</t>
  </si>
  <si>
    <t>11.1.46</t>
  </si>
  <si>
    <t>Armario para solvente y Liquidos peligrosos- Subsuelo h:2,00m x 1,23m x 0,55m</t>
  </si>
  <si>
    <t>11.1.47</t>
  </si>
  <si>
    <t>Armario Gavetero metalico-Ss h:2,00m x 1,23m x 0,55m</t>
  </si>
  <si>
    <t>11.1.48</t>
  </si>
  <si>
    <t>Archivos moviles  con riel, sup. 24 m2 en archivo SS RRHH y Gestión Documental</t>
  </si>
  <si>
    <t>11.1.49</t>
  </si>
  <si>
    <t>Mesa de Taller 2mx1m</t>
  </si>
  <si>
    <t>11.1.50</t>
  </si>
  <si>
    <t xml:space="preserve">Silla de trabajo alta </t>
  </si>
  <si>
    <t>11.1.51</t>
  </si>
  <si>
    <t>Sillas plegables - SUM</t>
  </si>
  <si>
    <t>11.1.52</t>
  </si>
  <si>
    <t>Carros para sillas plegables</t>
  </si>
  <si>
    <t>11.1.53</t>
  </si>
  <si>
    <t xml:space="preserve">Mesas plegables </t>
  </si>
  <si>
    <t>11.1.54</t>
  </si>
  <si>
    <t>Carros para mesas plegables</t>
  </si>
  <si>
    <t>11.1.55</t>
  </si>
  <si>
    <t>Perchero para mochilas Guarderia</t>
  </si>
  <si>
    <t>11.1.56</t>
  </si>
  <si>
    <t>Bancos de Hormigon con vegetacion patio PB y 4to piso</t>
  </si>
  <si>
    <t>11.1.57</t>
  </si>
  <si>
    <t>Mueble de Recepcion- Area Mesa de entradas PB</t>
  </si>
  <si>
    <t>11.2</t>
  </si>
  <si>
    <t>ELECTRODOMESTICOS - TODOS LOS NIVELES</t>
  </si>
  <si>
    <t>11.2.1</t>
  </si>
  <si>
    <t>Microondas  42lts</t>
  </si>
  <si>
    <t>11.2.2</t>
  </si>
  <si>
    <t>Horno electricos 64lts</t>
  </si>
  <si>
    <t>11.2.3</t>
  </si>
  <si>
    <t>Heladeras sector atención 470lts</t>
  </si>
  <si>
    <t>11.2.4</t>
  </si>
  <si>
    <t>Heladeras baja 120lts</t>
  </si>
  <si>
    <t>11.2.5</t>
  </si>
  <si>
    <t>Cafeteras electricas</t>
  </si>
  <si>
    <t>11.2.6</t>
  </si>
  <si>
    <t>Heladeras con frezer 393lts</t>
  </si>
  <si>
    <t>11.2.7</t>
  </si>
  <si>
    <t>Dispenser de agua</t>
  </si>
  <si>
    <t>11.2.8</t>
  </si>
  <si>
    <t>TV 42" con soporte de pared</t>
  </si>
  <si>
    <t>11.3</t>
  </si>
  <si>
    <t xml:space="preserve">PANELERIA OFICINAS </t>
  </si>
  <si>
    <t>11.3.1</t>
  </si>
  <si>
    <t>TIPOLOGIA A1 PANEL MIXTO</t>
  </si>
  <si>
    <t>11.3.1,1</t>
  </si>
  <si>
    <t>Tabique superior de cierre en placa de yeso y perfileria metalica c/masillado y lijado</t>
  </si>
  <si>
    <t>m²</t>
  </si>
  <si>
    <t>11.3.1,2</t>
  </si>
  <si>
    <t>Panel mixto : paño inferior de melamina+vidrio lamindo(4+4)+puerta vidrio templado 10mm- perfileriade aluminio</t>
  </si>
  <si>
    <t>11.3.1,3</t>
  </si>
  <si>
    <t>Doble Barral/Tirador de acero inoxidable 1000mm Ø38mm de largo Häfele en puertas</t>
  </si>
  <si>
    <t>11.3.1,4</t>
  </si>
  <si>
    <t>Provisión y colocación de pivot para apertura superior e inferior</t>
  </si>
  <si>
    <t>11.3.2</t>
  </si>
  <si>
    <t>TIPOLOGIA A2 PANEL VIDRIADO</t>
  </si>
  <si>
    <t>11.3.2.1</t>
  </si>
  <si>
    <t>11.3.2.2</t>
  </si>
  <si>
    <t>Panel vidriado : vidrio lamindo(4+4)+puerta vidrio templado 10mm, perfileria de aluminio</t>
  </si>
  <si>
    <t>11.3.2.3</t>
  </si>
  <si>
    <t>Doble Barral/Tirador de acero inoxidable 100omm Ø38mm de largo Häfele</t>
  </si>
  <si>
    <t>11.3.2.4</t>
  </si>
  <si>
    <t xml:space="preserve">Panel movil de melamina- puertas plegadizas </t>
  </si>
  <si>
    <t>11.3.2.5</t>
  </si>
  <si>
    <t>11.3.3</t>
  </si>
  <si>
    <t>TIPOLOGIA A3 PANEL BAJO</t>
  </si>
  <si>
    <t>11.3.3.1</t>
  </si>
  <si>
    <t>Tabique bajo de melamina con estructura de aluminio (h: 1,30m)</t>
  </si>
  <si>
    <t>11.3.4</t>
  </si>
  <si>
    <t>TIPOLOGIA A4 PANEL ALTO</t>
  </si>
  <si>
    <t>11.3.4.1</t>
  </si>
  <si>
    <t>Tabique alto de melamina con estructura de aluminio (h: 1,80m)</t>
  </si>
  <si>
    <t>11.4</t>
  </si>
  <si>
    <t>MUEBLES ESPECIALES</t>
  </si>
  <si>
    <t>11.4.1</t>
  </si>
  <si>
    <t>5to PISO</t>
  </si>
  <si>
    <t>11.4.1.1</t>
  </si>
  <si>
    <t>Sillon Lineal con isla de reciclado comedor. (Sector Comedor 5to piso)</t>
  </si>
  <si>
    <t>11.4.1.2</t>
  </si>
  <si>
    <t>Barra comedor. Mesones. (Sector Comedor)</t>
  </si>
  <si>
    <t>11.4.1.3</t>
  </si>
  <si>
    <t>Mueble Recepcion cafeteria. (Sector recepcion cafeteria)</t>
  </si>
  <si>
    <t>11.4.1.4</t>
  </si>
  <si>
    <t xml:space="preserve">Mueble contrabarra cafeteria. (Sector Cafeteria) </t>
  </si>
  <si>
    <t>11.4.1.5</t>
  </si>
  <si>
    <t>Mueble sector limpieza. (Sector Cafeteria) y Sector elaboacion (Sector Comedor)</t>
  </si>
  <si>
    <t>11.4.1.6</t>
  </si>
  <si>
    <t xml:space="preserve">Office Comedor </t>
  </si>
  <si>
    <t>11.4.2</t>
  </si>
  <si>
    <t>11.4.2.1</t>
  </si>
  <si>
    <t>Muebles Lactario Guarderia.  (según planos)</t>
  </si>
  <si>
    <t>11.4.2.2</t>
  </si>
  <si>
    <t>Guarderia Sala Cuna, Bajo mesada y alacena. (Segun plano)</t>
  </si>
  <si>
    <t>11.4.2.3</t>
  </si>
  <si>
    <t>Guarderia Sala cuna. Mueble de guardado de camitas o materiales didacticos. (Segun plano)</t>
  </si>
  <si>
    <t>11.4.2.4</t>
  </si>
  <si>
    <t xml:space="preserve">Servicio Medico </t>
  </si>
  <si>
    <t>11.4.2.5</t>
  </si>
  <si>
    <t>Lactario PB</t>
  </si>
  <si>
    <t>11.4.3</t>
  </si>
  <si>
    <t>OFICINA MINISTRA</t>
  </si>
  <si>
    <t>11.4.3.1</t>
  </si>
  <si>
    <t>Mobiliario tipo Biblioteca, sector operativo</t>
  </si>
  <si>
    <t>11.4.3.2</t>
  </si>
  <si>
    <t>Mueble envolvente de cedro, con puerta filomuro con fondo MDF+finishfoil (sanitario ministra)</t>
  </si>
  <si>
    <t>11.4.3.3</t>
  </si>
  <si>
    <t>Mueble bajo de guardado en Cedro</t>
  </si>
  <si>
    <t>11.4.3.4</t>
  </si>
  <si>
    <t>Mueble bajo de guardado en Melamina Blanca - Sala de reuniones</t>
  </si>
  <si>
    <t>11.4.3.5</t>
  </si>
  <si>
    <t>Mueble guardado,  piso/techo sector de recepcion</t>
  </si>
  <si>
    <t>12.1</t>
  </si>
  <si>
    <t xml:space="preserve">Jardineria y paisajismo, </t>
  </si>
  <si>
    <t>12.2</t>
  </si>
  <si>
    <t>Cortinas sistema roller para oficinas screen 5% - para sala de reuniones black out</t>
  </si>
  <si>
    <t>12.3</t>
  </si>
  <si>
    <t>Cortinas sistema roller + cortina acústica de tela - of. Ministra (4 ventanas)</t>
  </si>
  <si>
    <t>12.4</t>
  </si>
  <si>
    <t xml:space="preserve">Grafica y señaletica institucional, a considerar según seguridad y evacuacion </t>
  </si>
  <si>
    <t>12.5</t>
  </si>
  <si>
    <t xml:space="preserve">Escenario SUM, tipo modular desmontable, dimensiones aprox sup. 22,5m2  h=0,40m, </t>
  </si>
  <si>
    <t>12.6</t>
  </si>
  <si>
    <t>Acustica Sectores de Trabajo</t>
  </si>
  <si>
    <t>12.7</t>
  </si>
  <si>
    <t>Equipamiento para AUDIO/VIDEO Auditorio según PET</t>
  </si>
  <si>
    <t>TOTAL OBRA CIVIL Y MOBILIARIO IVA INCLUIDO</t>
  </si>
  <si>
    <t>TOTAL REFUNCIONALIZACIÓN IVA INCLUIDO</t>
  </si>
  <si>
    <t>PLANILLA DE COTIZACIÓN INSTALACIONES Y ESTRUCTURA RESISTENTE</t>
  </si>
  <si>
    <t>OBRA:</t>
  </si>
  <si>
    <t>Refuncionalización edificio Cochabamba 54 - Etapa 2</t>
  </si>
  <si>
    <t>Sigla:</t>
  </si>
  <si>
    <t>MMGyD</t>
  </si>
  <si>
    <t>FECHA:</t>
  </si>
  <si>
    <t>PLANILLA RESUMEN INSTALACIONES Y ESTRUCTURA RESISTENTE</t>
  </si>
  <si>
    <t>ITEM Nº</t>
  </si>
  <si>
    <t>DESCRIPCION</t>
  </si>
  <si>
    <t>ER</t>
  </si>
  <si>
    <t>SUBTOTAL</t>
  </si>
  <si>
    <t>IS</t>
  </si>
  <si>
    <t>CLOACALES Y PLUVIALES</t>
  </si>
  <si>
    <t>AGUA FRIA Y CALIENTE</t>
  </si>
  <si>
    <t>ARTEFACTOS Y GRIFERÍAS</t>
  </si>
  <si>
    <t>II</t>
  </si>
  <si>
    <t>SISTEMA DE EXTINCIÓN</t>
  </si>
  <si>
    <t>IE</t>
  </si>
  <si>
    <t>CD</t>
  </si>
  <si>
    <t>IT</t>
  </si>
  <si>
    <t>EQUIPOS</t>
  </si>
  <si>
    <t>INSTALACIONES</t>
  </si>
  <si>
    <t>TV</t>
  </si>
  <si>
    <t>TOTAL</t>
  </si>
  <si>
    <t>LOS VALORES DEBEN INCLUIR EL IVA</t>
  </si>
  <si>
    <t>NOTA</t>
  </si>
  <si>
    <t xml:space="preserve">CADA OFERENTE DEBERÁ AGREGAR AQUELLOS ÍTEMS QUE CONSIDERE NECESARIOS PARA MAYOR COMPRENSIÓN DE SU OFERTA Y DEBERÁ ACLARAR TODOS LOS MATERIALES QUE COTIZA QUE DIFIERAN DE LO PROYECTADO. </t>
  </si>
  <si>
    <t>PLANILLA DE COTIZACIÓN</t>
  </si>
  <si>
    <t>UNIDAD</t>
  </si>
  <si>
    <t>CANTIDAD</t>
  </si>
  <si>
    <t>P. UNITARIO</t>
  </si>
  <si>
    <t>ESTRUCTURAS RESISTENTES NUEVAS DE HORMIGÓN Y METÁLICAS EXCLUYENDO REFUERZO DE FUNDACIONES EXISTENTES</t>
  </si>
  <si>
    <t>SECTOR NÚCLEO HUERGO</t>
  </si>
  <si>
    <t>Demolición</t>
  </si>
  <si>
    <t>Anclajes a Estructuras Existentes</t>
  </si>
  <si>
    <t>n°</t>
  </si>
  <si>
    <t>Estructura de Hormigón Nueva Losas y Vigas</t>
  </si>
  <si>
    <t>Ingeniería Constructiva y de Detalle</t>
  </si>
  <si>
    <t>Controles y Ensayos Según CIRSOC</t>
  </si>
  <si>
    <t>SECTOR NÚCLEO COCHABAMBA</t>
  </si>
  <si>
    <t>MONTAAUTOS</t>
  </si>
  <si>
    <t>Estructura de Hormigón Nueva Vigas</t>
  </si>
  <si>
    <t>Caja de Hormigón para Bajo Recorrido incluyendo Excavación</t>
  </si>
  <si>
    <t>NUEVOS SANITARIOS</t>
  </si>
  <si>
    <t>CUBIERTA METÁLICA S/4°</t>
  </si>
  <si>
    <t>Estructura Metálica Principal</t>
  </si>
  <si>
    <t>m</t>
  </si>
  <si>
    <t>Estructura Metálica Secundaria</t>
  </si>
  <si>
    <t>Cubierta de Chapa con Aislación y Fijaciones</t>
  </si>
  <si>
    <t>Zinguería de Cumbreras y Cierre Perimetral</t>
  </si>
  <si>
    <t>CUBIERTA METÁLICA S/5°</t>
  </si>
  <si>
    <t>COLUMNAS DE HORMIGÓN</t>
  </si>
  <si>
    <t>Fundaciones Núcleo Sanitario incluyendo Excavación</t>
  </si>
  <si>
    <t>Columnas Nuevas Núcleo Huergo desde SS hasta 4°P</t>
  </si>
  <si>
    <t>Columnas Nuevas Núcleo Sanitario desde SS hasta TKR</t>
  </si>
  <si>
    <t>Columnas Nuevas en Montaautos</t>
  </si>
  <si>
    <t>Columnas Nuevas Núcleo Cochabamba desde SS hasta 3°P</t>
  </si>
  <si>
    <t>Columnas Nuevas Ampliación 5°P Huergo</t>
  </si>
  <si>
    <t>7.8</t>
  </si>
  <si>
    <t>Columnas Nuevas Núcleo Huergo SM</t>
  </si>
  <si>
    <t>7.9</t>
  </si>
  <si>
    <t>Columnas Nuevas Ampliación 4°P Cochabamba</t>
  </si>
  <si>
    <t>7.10</t>
  </si>
  <si>
    <t>Columnas Nuevas Núcleo Cochabamba SM</t>
  </si>
  <si>
    <t>7.11</t>
  </si>
  <si>
    <t>7.12</t>
  </si>
  <si>
    <t>TABIQUES DE HORMIGÓN</t>
  </si>
  <si>
    <t>Caja de Hormigón sector Huergo para Bajo Recorrido incluyendo Excavación</t>
  </si>
  <si>
    <t>Caja de Hormigón sector Cochabmaba para Bajo Recorrido incluyendo Excavación</t>
  </si>
  <si>
    <t>Anclajes a Estructuras Existentes en Sector Cochabamba</t>
  </si>
  <si>
    <t>Tabiques de Hormigón Nuevos en Núcleo Huergo</t>
  </si>
  <si>
    <t>Tabiques de Hormigón Nuevos en Núcleo Cochabamba</t>
  </si>
  <si>
    <t>ESTRUCTURA DE SOPORTES DE EQUIPOS DE INSTALACIÓN TERMOMECANICO EN CUBIERTA SECTOR COCHABAMBA</t>
  </si>
  <si>
    <t xml:space="preserve">Estructura Metálica Principal </t>
  </si>
  <si>
    <t>Anclaje a Estructura del 5° Nivel</t>
  </si>
  <si>
    <t>Rejilla de Piso Transitable con fijaciones</t>
  </si>
  <si>
    <t>ESTRUCTURA DE SOPORTES DE TANQUES DE RESERVA DE AGUA EN CUBIERTA  SECTOR HUERGO</t>
  </si>
  <si>
    <t>Anclaje a Estructura del 6° Nivel</t>
  </si>
  <si>
    <t>ESTRUCTURAS RESISTENTES NUEVAS</t>
  </si>
  <si>
    <t>Fecha:</t>
  </si>
  <si>
    <t>Caño de hierro fundido s/ especificaciones, suspendido o enterrado, incluso colocación, accesorios, transiciones, soportes, excavación relleno y compactado de zanjas para desagües cloacales, ventilaciones y desagües pluviales</t>
  </si>
  <si>
    <t>1.1.1</t>
  </si>
  <si>
    <t>De diámetro 0,100m</t>
  </si>
  <si>
    <t>1.1.2</t>
  </si>
  <si>
    <t>De diámetro 0,060m</t>
  </si>
  <si>
    <t>Caño de polipropileno s/ especificaciones, suspendido o enterrado, incluso colocación, accesorios, transiciones, soportes, excavación, relleno y compactado de zanjas para desagües cloacales primarios, ventilaciones y desagües pluviales</t>
  </si>
  <si>
    <t>1.2.1</t>
  </si>
  <si>
    <t>De diámetro 0,160m</t>
  </si>
  <si>
    <t>1.2.3</t>
  </si>
  <si>
    <t>De diámetro 0,110m</t>
  </si>
  <si>
    <t>De diámetro 0,063m</t>
  </si>
  <si>
    <t>Caño de polipropileno AWADUCT "ACUSTIK" s/especificiones, suspendido o enterrado, incluso colocación, accesorios, transiciones, soportes, excavación, relleno y compactado de zanjas para desagües cloacales primarios, desagües pluviales y ventilaciones</t>
  </si>
  <si>
    <t>1.3.1</t>
  </si>
  <si>
    <t>1.3.2</t>
  </si>
  <si>
    <t>Caño de polipropileno, s/ especificaciones, suspendido o enterrado, incluso colocación, accesorios, transiciones, soportes, etc. para desagües cloacales secundarios y ventilaciones</t>
  </si>
  <si>
    <t>1.4.1</t>
  </si>
  <si>
    <t>De diámetro 0,050m</t>
  </si>
  <si>
    <t>De diámetro 0,040m</t>
  </si>
  <si>
    <t>Caño de Polipropileno, s/especificaciones, incl. colocación, accesorios, soportes, protección, aislaciones, transiciones, etc.., para bombeo cloacal.</t>
  </si>
  <si>
    <t>1.5.1</t>
  </si>
  <si>
    <t>De diámetro 0,076m</t>
  </si>
  <si>
    <t>Caño de PVC s /especificaciones, incluido colocación, accesorios, soportes, protección, uniones, etc.para desagües de equipos de aire acondicionado</t>
  </si>
  <si>
    <t>1.6.1</t>
  </si>
  <si>
    <t>1.6.2</t>
  </si>
  <si>
    <t>De diámetro 0,025m</t>
  </si>
  <si>
    <t>1.6.3</t>
  </si>
  <si>
    <t>De diámetro 0,019m</t>
  </si>
  <si>
    <t>1.7</t>
  </si>
  <si>
    <t>Camara de Inspeccion s/especificaciones</t>
  </si>
  <si>
    <t>1.7.1</t>
  </si>
  <si>
    <t>De 0,60 x 0,60</t>
  </si>
  <si>
    <t xml:space="preserve"> Nº</t>
  </si>
  <si>
    <t>1.8</t>
  </si>
  <si>
    <t>Boca de acceso, incluso marco y tapa doble de bronce s/ especificaciones</t>
  </si>
  <si>
    <t>1.8.1</t>
  </si>
  <si>
    <t>De 0,15 x 0,15 m de polipropileno suspendida</t>
  </si>
  <si>
    <t>1.9</t>
  </si>
  <si>
    <t>Tapa de inspección, incluso marco y tapa doble de bronce s/ especificaciones</t>
  </si>
  <si>
    <t>1.9.1</t>
  </si>
  <si>
    <t>De 0,20 x 0,20 m de polipropileno suspendida</t>
  </si>
  <si>
    <t>1.10</t>
  </si>
  <si>
    <t>Pileta de patio incluso marco y tapa o reja s/ especificaciones</t>
  </si>
  <si>
    <t>1.10.1</t>
  </si>
  <si>
    <t>De diámetro 0,060 m de polipropileno abierta o tapada, suspendida o enterrada</t>
  </si>
  <si>
    <t>1.11</t>
  </si>
  <si>
    <t>Sifón de polipropileno con tapa s/ especificaciones</t>
  </si>
  <si>
    <t>1.11.1</t>
  </si>
  <si>
    <t>De diámetro 0,050m simple</t>
  </si>
  <si>
    <t>1.12</t>
  </si>
  <si>
    <t>Pozo de bombeo cloacal completo, s/especificaciones, incluso dos electrobombas WILO, tapas, ventilaciones, colector, válvulas de cierre y de retención a bola, flotantes marca FLYGT, etc</t>
  </si>
  <si>
    <t>1.12.1</t>
  </si>
  <si>
    <t>Modelo Rexa UNI V06B/T15-540
C/U: Q: 21m3/h - 10mca - 1.5Kw</t>
  </si>
  <si>
    <t>1.13</t>
  </si>
  <si>
    <t>Embudo según especificaciones.</t>
  </si>
  <si>
    <t>1.13.1</t>
  </si>
  <si>
    <t>De 0,20 x 0,20 m, con salida diámetro 0,100m HºFº A empalme con Pluviales existentes</t>
  </si>
  <si>
    <t>1.14</t>
  </si>
  <si>
    <t>Conexión con redes públicas</t>
  </si>
  <si>
    <t>1.14.1</t>
  </si>
  <si>
    <t>Conexión con red colectora cloacal publica, incluido accesorios, etc., s/esp..</t>
  </si>
  <si>
    <t>1.15</t>
  </si>
  <si>
    <t>Instalaciones existentes</t>
  </si>
  <si>
    <t>1.15.1</t>
  </si>
  <si>
    <t>Cortes, empalmes, mantenimiento y soporte en cañerías y montantes cloacales existentes incluso caterios, accesos, etc.</t>
  </si>
  <si>
    <t>1.16</t>
  </si>
  <si>
    <t>Caños de descarga vertical exterior</t>
  </si>
  <si>
    <t>1.16.1</t>
  </si>
  <si>
    <t>Revisión de CDV exterior acometido con nuevas conexiones en toda su altura inclusive sombreretes, soportes y alineación de ventilaciones subsidiarias</t>
  </si>
  <si>
    <t>1.17</t>
  </si>
  <si>
    <t>Desagues pluviales</t>
  </si>
  <si>
    <t>1.17.1</t>
  </si>
  <si>
    <t>Mantenimiento, verificación, limpieza de cañerías y reemplazo de faltantes o rotos Etapa 2</t>
  </si>
  <si>
    <t>1.18</t>
  </si>
  <si>
    <t>Artefactos existentes</t>
  </si>
  <si>
    <t>1.18.1</t>
  </si>
  <si>
    <t xml:space="preserve">Retiro de artefactos y anulación de cañerias en desuso s/ especificaciones </t>
  </si>
  <si>
    <t>1.19</t>
  </si>
  <si>
    <t>Ajustes necesarios de vinculación de instalaciones entre Etapas 1 y 2, agregados, correcciones, etc.</t>
  </si>
  <si>
    <t>Ajustes generales</t>
  </si>
  <si>
    <t>1.20</t>
  </si>
  <si>
    <t>Planos trámites, firmas y aprobaciones</t>
  </si>
  <si>
    <t>1.20.1</t>
  </si>
  <si>
    <t>Trámites y planos legales, incluso aprobación y habilitación</t>
  </si>
  <si>
    <t>1.20.2</t>
  </si>
  <si>
    <t>Planos de obra y construcción</t>
  </si>
  <si>
    <t>1.20.3</t>
  </si>
  <si>
    <t>Planos conforme a obra</t>
  </si>
  <si>
    <t>Caño de Acero inoxidable, s/especificaciones, incl. colocación, accesorios, soportes, protección, soldadura, aislaciones, transiciones, etc.., para colectores, intemperie de AF.</t>
  </si>
  <si>
    <t>De diámetro 0,125m</t>
  </si>
  <si>
    <t xml:space="preserve"> m.</t>
  </si>
  <si>
    <t>Caño de polipropileno homopolímero s/ especificaiones incluído colocación, accesorios, soportes, protección, uniones por termofusión, etc. para distribución de agua fría y caliente</t>
  </si>
  <si>
    <t>De diámetro 0,038m</t>
  </si>
  <si>
    <t>De diámetro 0,032m</t>
  </si>
  <si>
    <t>De diámetro 0,013m</t>
  </si>
  <si>
    <t>Válvula mariposa, según especificaciones.</t>
  </si>
  <si>
    <t>Válvula esférica de bronce s/ especificaciones</t>
  </si>
  <si>
    <t>Válvula a flotante de bronce s/ especificaciones</t>
  </si>
  <si>
    <t>Válvula solenoide s/ esp.</t>
  </si>
  <si>
    <t>Válvula de retención de bronce s/ especificaciones</t>
  </si>
  <si>
    <t>2.8</t>
  </si>
  <si>
    <t>Junta de expansion de acero inoxidable a brida o rosca s/ especificaciones</t>
  </si>
  <si>
    <t>2.8.1</t>
  </si>
  <si>
    <t>De diámetro 0,075m</t>
  </si>
  <si>
    <t>2.9</t>
  </si>
  <si>
    <t>Valvula de seguridad s/especificaciones</t>
  </si>
  <si>
    <t>2.9.1</t>
  </si>
  <si>
    <t>2.10</t>
  </si>
  <si>
    <t>Canilla de servicio o riego de bronce pulido o cromo en nicho s/especificaciones</t>
  </si>
  <si>
    <t>2.10.1</t>
  </si>
  <si>
    <t>2.11</t>
  </si>
  <si>
    <t xml:space="preserve">Llaves de paso de bronce s/ especificaciones </t>
  </si>
  <si>
    <t>2.11.1</t>
  </si>
  <si>
    <t>De diámetro 0,019m con campana y volante especial s/especificaciones</t>
  </si>
  <si>
    <t>2.11.2</t>
  </si>
  <si>
    <t>De diámetro 0,013m con campana y volante especial s/ especificaciones</t>
  </si>
  <si>
    <t>2.12</t>
  </si>
  <si>
    <t>Equipo de presurizacion completo, s/especificaciones,incl. múltiples electrobombas, con bases antivibratorias, válvulas, pulmón, tablero,accesorios, sellos, controles, etc. Variación de velocidad, Válvula de Seguridad x sobrepresión, WILO o Grundfos</t>
  </si>
  <si>
    <t>2.12.1</t>
  </si>
  <si>
    <t>WILO modelo SiBoost Smart 2 Helix VE 1602 Q= 33 m3/h - 15 m.c.a. - 2,50 Kw</t>
  </si>
  <si>
    <t>2.13</t>
  </si>
  <si>
    <t>Termotanque Electrico completo s/ especificaciones</t>
  </si>
  <si>
    <t>2.13.1</t>
  </si>
  <si>
    <t>Capacidad 55 Lts</t>
  </si>
  <si>
    <t>2.13.2</t>
  </si>
  <si>
    <t>Capacidad 85 Lts</t>
  </si>
  <si>
    <t>2.13.3</t>
  </si>
  <si>
    <t>Capacidad 125 Lts</t>
  </si>
  <si>
    <t>2.14</t>
  </si>
  <si>
    <t>Marco y tapa de inspección s/especificaciones para tanques de instalación contra incendio galvanizadas por inmersión</t>
  </si>
  <si>
    <t>2.14.1</t>
  </si>
  <si>
    <t>De 0,50 x 0,50 m sumergida con cierre hermético</t>
  </si>
  <si>
    <t>2.14.2</t>
  </si>
  <si>
    <t>De 0,25 x 0,25 m superior para flotante</t>
  </si>
  <si>
    <t>Tanque de acero inoxidable incluso soportes, ventilaciones tapas, accesorios, etc.</t>
  </si>
  <si>
    <t>De 10,000 Lts de capacidad, vertical con base y soportes</t>
  </si>
  <si>
    <t>Tanque recolector de aguas de lluvia de polietileno incluso soportes, ventilacionestapas, accesorios, etc. S/ esp. Ley 4237</t>
  </si>
  <si>
    <t>Capacidad 1000 lts</t>
  </si>
  <si>
    <t>2.15</t>
  </si>
  <si>
    <t>Caño ventilación para tanques</t>
  </si>
  <si>
    <t>2.15.1</t>
  </si>
  <si>
    <t>Caño de ventilación, para tanques de instalación sanitaria y contra incendio s/ especificaciones</t>
  </si>
  <si>
    <t>2.16</t>
  </si>
  <si>
    <t>Nicho de mampostería, incluso marco y puerta para nicho, de acero inoxidable con cerradura s/ especificaciones</t>
  </si>
  <si>
    <t>2.16.1</t>
  </si>
  <si>
    <t>De 0.20 x 0.20 m para LLP-CS  s/ especificaciones</t>
  </si>
  <si>
    <t>2.17</t>
  </si>
  <si>
    <t>Cañerías existentes</t>
  </si>
  <si>
    <t>2.17.1</t>
  </si>
  <si>
    <t>Cortes, empalmes, mantenimiento y soporte en cañerias existentes</t>
  </si>
  <si>
    <t>2.18</t>
  </si>
  <si>
    <t>ARTEFACTOS Y GRIFERIAS</t>
  </si>
  <si>
    <t>Inodoro sifónico, incluso asiento y tapa, descarga con válvula, conexiones cromadas, brida de bronce, etc. s/ especificaciones</t>
  </si>
  <si>
    <t>Provisión artefacto</t>
  </si>
  <si>
    <t>U</t>
  </si>
  <si>
    <t>No se incluye</t>
  </si>
  <si>
    <t>3.1.2</t>
  </si>
  <si>
    <t>Provisión Válvula de descarga de doble accionamiento s/ especificaciones</t>
  </si>
  <si>
    <t>3.1.3</t>
  </si>
  <si>
    <t>Colocación del ítem completo, incluso conexiones cromadas y accesorios</t>
  </si>
  <si>
    <t>Inodoro sifónico, incluso asiento y tapa, descarga con depósito, conexiones cromadas, brida de bronce, etc., para discapacitados s/ especificaciones</t>
  </si>
  <si>
    <t>Provisión artefacto linea Espacio</t>
  </si>
  <si>
    <t>Provisión depósito externo y barrales</t>
  </si>
  <si>
    <t>Bacha, incluso descarga, sopapa y tapón c/cadena, accesorios,  conexiones cromadas, broncería para AF/AC, etc. s/ especificaciones</t>
  </si>
  <si>
    <t>3.3.1</t>
  </si>
  <si>
    <t xml:space="preserve">Provisión artefacto </t>
  </si>
  <si>
    <t xml:space="preserve">Provisión broncería </t>
  </si>
  <si>
    <t>Lavatorio, incluso descarga, sopapa y tapón c/cadena, accesorios, conexiones cromadas, broncería automática para AF/AC, etc., para discapacitados s/ especificaciones</t>
  </si>
  <si>
    <t>Provisión artefacto línea Espacio</t>
  </si>
  <si>
    <t>Provisión broncería y barrales</t>
  </si>
  <si>
    <t>Pileta de cocina simple de acero inoxidable, incluso descarga, conexiones cromadas, sopapa y tapón con cadena, broncería mezcladora AF/AC, etc. s/ especificaciones</t>
  </si>
  <si>
    <t>3.5.2</t>
  </si>
  <si>
    <t>Provisión broncería</t>
  </si>
  <si>
    <t>3.5.3</t>
  </si>
  <si>
    <t>Caño de hierro negro, s/ especificaciones, incluso colocación, accesorios, soportes, soldadura, pintura, juntas, etc. para sist. de hidrantes</t>
  </si>
  <si>
    <t>De diámetro 0,100m vertical o suspendido</t>
  </si>
  <si>
    <t>De diámetro 0,076m vertical o suspendido</t>
  </si>
  <si>
    <t>1.1.3</t>
  </si>
  <si>
    <t>De diámetro 0,063m vertical o suspendido</t>
  </si>
  <si>
    <t>1.1.4</t>
  </si>
  <si>
    <t>De diámetro 0,050m vertical o suspendido</t>
  </si>
  <si>
    <t>Boca de incendio completa, s/especificaciones, incluso gabinete, válvula tipo teatro, manguera, lanza, llave de ajuste, accesorios, etc.</t>
  </si>
  <si>
    <t>De diámetro 0,045m - Plantas Oficinas</t>
  </si>
  <si>
    <t>Boca de impulsión completa, s/especificaciones, con válvula esclusa, válvula de retención, anilla giratoria, cámara de mampostería con tapa, etc.</t>
  </si>
  <si>
    <t>De diámetro 0,075m simple</t>
  </si>
  <si>
    <t>Matafuego s/ especificaciones, incluso soportes, placa de identificación, etc.</t>
  </si>
  <si>
    <t>Triclase ABC de 5 Kg. de capacidad</t>
  </si>
  <si>
    <t>1.4.2</t>
  </si>
  <si>
    <t>CO2 de 3,5 Kg. de capacidad</t>
  </si>
  <si>
    <t>Materiales menores</t>
  </si>
  <si>
    <t>Pintura completa de la instalación, incluso válvulas y soportes</t>
  </si>
  <si>
    <t>Sellado ignifugo de plenos en cada piso, salidas laterales y pases en general para canalizaciones de todas las instalaciones sanitarias, eléctricas, termomecánicas, incendio y otras, etc. s/ especificacion. Materiales mano de obra documentación de detalle para cada uno de los casos</t>
  </si>
  <si>
    <t>Sellado horizontal en plenos verticales</t>
  </si>
  <si>
    <t>Sellado vertical en pases horizontales</t>
  </si>
  <si>
    <t>Sellado pasacaño metálico</t>
  </si>
  <si>
    <t>1.6.4</t>
  </si>
  <si>
    <t>Sellado pasacaño plástico (Collarin)</t>
  </si>
  <si>
    <t>1.6.5</t>
  </si>
  <si>
    <t>Sellado en bandejas eléctricas</t>
  </si>
  <si>
    <t>Instalación existente</t>
  </si>
  <si>
    <t>Pruebas hidraulicas y  mantenimiento para puesta en marcha de instalacion existente</t>
  </si>
  <si>
    <t>1.7.2</t>
  </si>
  <si>
    <t xml:space="preserve">Anulación y remoción de instalación existente </t>
  </si>
  <si>
    <t>1.7.3</t>
  </si>
  <si>
    <t>1.7.4</t>
  </si>
  <si>
    <t>Reubicacion de hidrantes existentes Etapa 1</t>
  </si>
  <si>
    <t>Planos, trámites y aprobaciones</t>
  </si>
  <si>
    <t>1.8.2</t>
  </si>
  <si>
    <t>Planos de obra y construcción incluso cálculos hidráulicos</t>
  </si>
  <si>
    <t>1.8.3</t>
  </si>
  <si>
    <t>TABLEROS Y SISTEMA DE MEDICIÓN</t>
  </si>
  <si>
    <t>Provisión y montaje de celdas de media tensión según PETP - Incluye ramales de alimentación</t>
  </si>
  <si>
    <t>Provisión y montaje de transformador aislación resina epoxi 13,2/0,4kV 1000 kVA según PETP</t>
  </si>
  <si>
    <t>Provisión y montaje de tablero seccional bombas de achique cloacal ( TS-CL)</t>
  </si>
  <si>
    <t>Sensor de nivel con doble camara tipo flygt EN-M10 o similar</t>
  </si>
  <si>
    <t>Provisión y montaje de tablero seccional subsuelo ( TS-SS )</t>
  </si>
  <si>
    <t>Provisión y montaje de tablero seccional guardería ( TS-G )</t>
  </si>
  <si>
    <t>Provisión y montaje de tablero seccional piso 2 ( TS-P2 )</t>
  </si>
  <si>
    <t>Provisión y montaje de tablero sub-seccional ups piso 2 (TSS-UPS-P2)</t>
  </si>
  <si>
    <t>Provisión y montaje de tablero seccional piso 3 ( TS-P3 )</t>
  </si>
  <si>
    <t>Provisión y montaje de tablero sub-seccional ups piso 3 (TSS-UPS-P3)</t>
  </si>
  <si>
    <t>Provisión y montaje de tablero seccional piso 4 ( TS-P4 )</t>
  </si>
  <si>
    <t>Provisión y montaje de tablero sub-seccional ups piso 4 (TSS-UPS-P4)</t>
  </si>
  <si>
    <t>Provisión y montaje de tablero seccional piso 5 ( TS-P5 )</t>
  </si>
  <si>
    <t>Provisión y montaje de tablero seccional ascensor 1 ( TS-ASC 1 )</t>
  </si>
  <si>
    <t>Provisión y montaje de tablero seccional ascensor 2 ( TS-ASC 2 )</t>
  </si>
  <si>
    <t>Provisión y montaje de tablero seccional ascensor 3 ( TS-ASC 3 )</t>
  </si>
  <si>
    <t>Provisión y montaje de tablero seccional ascensor 4 ( TS-ASC 4 )</t>
  </si>
  <si>
    <t>Provisión y montaje de tablero seccional auxiliar sala de máquinas de ascensores ( TS-SM 1 )</t>
  </si>
  <si>
    <t>Provisión y montaje de tablero seccional auxiliar sala de máquinas de ascensores ( TS-SM 2 )</t>
  </si>
  <si>
    <t>Provisión y montaje de tablero seccional montacoches ( TS-MC )</t>
  </si>
  <si>
    <t>1.21</t>
  </si>
  <si>
    <t>Intervención en aparataje y reubicación tablero seccional FM HVAC comfort ( TS-AA C )</t>
  </si>
  <si>
    <t>1.22</t>
  </si>
  <si>
    <t>Intervención en aparataje y reubicación tablero seccional FM HVAC escencial ( TS-AA E )</t>
  </si>
  <si>
    <t>1.23</t>
  </si>
  <si>
    <t>Provisión y montaje tablero seccional de presurización de escaleras 1 ( TS-PE 1 )</t>
  </si>
  <si>
    <t>1.24</t>
  </si>
  <si>
    <t>Provisión y montaje tablero seccional de presurización de escaleras 2 ( TS-PE 2 )</t>
  </si>
  <si>
    <t>1.25</t>
  </si>
  <si>
    <t>Tareas de reubicacion del Generador y reconexionados varios</t>
  </si>
  <si>
    <t>GL</t>
  </si>
  <si>
    <t>PROVISIÓN A TIERRA Y PARARRAYOS</t>
  </si>
  <si>
    <t>Barra de puesta a tierra equipotencial en SET Nro. 1 según PETP</t>
  </si>
  <si>
    <t>Malla Sima 15x15x6 en SET y nuevo contrapiso</t>
  </si>
  <si>
    <t>Cámara de PAT según detalle Nro. 1</t>
  </si>
  <si>
    <t>Punto de aterramiento de estructura según detalle Nro. 2</t>
  </si>
  <si>
    <t>Conductor desnudo de cobre 70mm2</t>
  </si>
  <si>
    <t>Conductor verde/amarillo IRAM 62267 de cobre 120mm2</t>
  </si>
  <si>
    <t>Conductor verde/amarillo IRAM 62267 de cobre 50mm2</t>
  </si>
  <si>
    <t>Conductor verde/amarillo IRAM 62267 de cobre 35mm2</t>
  </si>
  <si>
    <t>Conductor verde/amarillo IRAM 62267 de cobre 16mm2</t>
  </si>
  <si>
    <t>Pletina perimetral cu 30x5mm en sala de TGBT</t>
  </si>
  <si>
    <t xml:space="preserve">Pletina galvanizada en azotea </t>
  </si>
  <si>
    <t>Parrayo activo según PETP</t>
  </si>
  <si>
    <t>RAMALES ALIMENTADORES A TABLEROS</t>
  </si>
  <si>
    <t>Conductor norma IRAM 62266 LS0H 1x185 mm² cobre</t>
  </si>
  <si>
    <t>Conductor norma IRAM 62266 LS0H 3x25/16 mm² cobre</t>
  </si>
  <si>
    <t>Conductor norma IRAM 62266 LS0H 4x10 mm² cobre</t>
  </si>
  <si>
    <t>Conductor norma IRAM 62266 LS0H 4x16 mm² cobre</t>
  </si>
  <si>
    <t>Conductor norma IRAM 62266 LS0H 4x6 mm² cobre</t>
  </si>
  <si>
    <t>3.6</t>
  </si>
  <si>
    <t>Conductor norma IRAM 62266 LS0H 4x4 mm² cobre</t>
  </si>
  <si>
    <t>3.7</t>
  </si>
  <si>
    <t>Conductor norma IRAM 62266 LS0H 2x6 mm² cobre</t>
  </si>
  <si>
    <t>3.8</t>
  </si>
  <si>
    <t>Conductor armado resistente al fuego CWZ 4x6 mm² cobre</t>
  </si>
  <si>
    <t>BANDEJAS PORTACABLES Y CANALIZACIONES ESPECIALES</t>
  </si>
  <si>
    <t>Bandeja portacable tipo escalera 600mm ala 64mm galvanizada</t>
  </si>
  <si>
    <t>Tapa para bandeja portacable tipo escalera 600mm galvanizada</t>
  </si>
  <si>
    <t>Bandeja portacable tipo escalera 450mm ala 64mm galvanizada</t>
  </si>
  <si>
    <t>4.4</t>
  </si>
  <si>
    <t>Tapa para bandeja portacable tipo escalera 450mm galvanizada</t>
  </si>
  <si>
    <t>4.5</t>
  </si>
  <si>
    <t>Bandeja portacable tipo escalera 300mm ala 64mm galvanizada</t>
  </si>
  <si>
    <t>4.6</t>
  </si>
  <si>
    <t>Tapa para bandeja portacable tipo escalera 300mm galvanizada</t>
  </si>
  <si>
    <t>4.7</t>
  </si>
  <si>
    <t>Accesorios de montaje bandeja tipo escalera</t>
  </si>
  <si>
    <t>4.8</t>
  </si>
  <si>
    <t>Bandeja portacable tipo perforada 600mm ala 50mm</t>
  </si>
  <si>
    <t>4.9</t>
  </si>
  <si>
    <t>Bandeja portacable tipo perforada 450mm ala 50mm</t>
  </si>
  <si>
    <t>4.10</t>
  </si>
  <si>
    <t>Bandeja portacable tipo perforada 300mm ala 50mm</t>
  </si>
  <si>
    <t>4.11</t>
  </si>
  <si>
    <t>Bandeja portacable tipo perforada 250mm ala 50mm</t>
  </si>
  <si>
    <t>4.12</t>
  </si>
  <si>
    <t>Accesorios de montaje bandeja tipo perforada</t>
  </si>
  <si>
    <t>4.13</t>
  </si>
  <si>
    <t>Caño galvanizado tipo daisa 3/4"</t>
  </si>
  <si>
    <t>4.14</t>
  </si>
  <si>
    <t>Caño galvanizado tipo daisa 1"</t>
  </si>
  <si>
    <t>4.15</t>
  </si>
  <si>
    <t>Caño galvanizado tipo daisa 2"</t>
  </si>
  <si>
    <t>4.16</t>
  </si>
  <si>
    <t>Cajas y accesorios de aluminio ip65 tipo daisa</t>
  </si>
  <si>
    <t>4.17</t>
  </si>
  <si>
    <t>Pisoducto metalico de cuatro vias 4x(40x30mm)</t>
  </si>
  <si>
    <t>4.18</t>
  </si>
  <si>
    <t>Curva de pisoducto metalico cuatro vias 90º sin registro</t>
  </si>
  <si>
    <t>4.19</t>
  </si>
  <si>
    <t>Caja de transicion pisoducto metalico a cañería</t>
  </si>
  <si>
    <t>4.20</t>
  </si>
  <si>
    <t>Caja de registro para pisoducto metalico con laberinto</t>
  </si>
  <si>
    <t>CANALIZACIONES DE TOMACORRIENTES Y FUERZA MOTRIZ</t>
  </si>
  <si>
    <t>Tomacorrientes dobles de 2x10A+t completos en bastidor 10x5cm ( incluye proporcional de canalización y cableado )</t>
  </si>
  <si>
    <t>Tomacorrientes dobles rojo ( ATE ) de 2x10A+t completos en bastidor 10x5cm ( incluye proporcional de canalización y cableado )</t>
  </si>
  <si>
    <t>Tomacorrientes simple de 2x10A+t completos en bastidor 10x5cm ( incluye proporcional de canalización y cableado )</t>
  </si>
  <si>
    <t>Caja de piso tipo Ackermann de 3 módulos de energía / 6-12 módulos de datos. Provista de dos tomacorrientes blancos de 2x10A+T c/u y dos tomacorrientes rojos (UPS) de 2x10A+T c/u.</t>
  </si>
  <si>
    <t>Tomacorrientes simple de 2x10A+t (ACU) completos en bastidor 10x5cm ( incluye proporcional de canalización y cableado )</t>
  </si>
  <si>
    <t>Tomacorrientes uso especial 2x20A+t completos en bastidor 10x5cm ( incluye proporcional de canalización y cableado )</t>
  </si>
  <si>
    <t>Módulo de carga usb doble en el bastidor 10x15 cm rectangular</t>
  </si>
  <si>
    <t>5.8</t>
  </si>
  <si>
    <t>Conjunto tomacorriente 2x10A+T blancos y 2x10A+T rojos en zocaloducto  ( incluye proporcional de canalización y cableado )</t>
  </si>
  <si>
    <t>5.9</t>
  </si>
  <si>
    <t>Caja de transición bandeja / cañería con borneras componibles</t>
  </si>
  <si>
    <t>5.10</t>
  </si>
  <si>
    <t>Seccionador a pie de maquina sin proteccion en caja IP65</t>
  </si>
  <si>
    <t>5.11</t>
  </si>
  <si>
    <t>Zocalo de PVC 100x50mm con cuatro vias y tapa</t>
  </si>
  <si>
    <t>5.12</t>
  </si>
  <si>
    <t>Cajas de pase y accesorios</t>
  </si>
  <si>
    <t>5.13</t>
  </si>
  <si>
    <t>Tomacorrientes de uso general de 2x10A+T simple sobre cielorraso o en techo.</t>
  </si>
  <si>
    <t>5.14</t>
  </si>
  <si>
    <t xml:space="preserve">Tomacorrientes de uso general de 2x10A+T simple, con protección contra inserción de objetos. </t>
  </si>
  <si>
    <t>5.15</t>
  </si>
  <si>
    <t xml:space="preserve">Tomacorrientes de uso general de 2x10A+T doble, con protección contra inserción de objetos. </t>
  </si>
  <si>
    <t>5.16</t>
  </si>
  <si>
    <t>Periscopio metalico piramidal para 4 bastidores 10x5cm ( incluye proporcional de canalización y cableado )</t>
  </si>
  <si>
    <t>CANALIZACIONES ILUMINACIÓN</t>
  </si>
  <si>
    <t>Caja de hierro octogonal semipesada con gancho ( incluye proporcional de canalización y cableado )</t>
  </si>
  <si>
    <t>Caja redonda tipo DAISA ( incluye proporcional de canalización y cableado )</t>
  </si>
  <si>
    <t>Canalización APEX en sector tanque de combustible</t>
  </si>
  <si>
    <t>Llave de efecto un punto completa ( incluye proporcional de canalización y cableado )</t>
  </si>
  <si>
    <t>Llave de efecto dos puntos completa ( incluye proporcional de canalización y cableado )</t>
  </si>
  <si>
    <t>Llave de efecto dos tres puntos completa ( incluye proporcional de canalización y cableado )</t>
  </si>
  <si>
    <t>Llave de efecto combinada completa  ( incluye proporcional de canalización y cableado )</t>
  </si>
  <si>
    <t>Llave de efecto combinada + llave de efecto dos puntos completa  ( incluye proporcional de canalización y cableado )</t>
  </si>
  <si>
    <t>Pulsador de un punto completo ( incluye proporcional de canalización y cableado )</t>
  </si>
  <si>
    <t>Sensor de movimiento 220vca con inversor NC-NA</t>
  </si>
  <si>
    <t xml:space="preserve">Caja de paso para Driver Led </t>
  </si>
  <si>
    <t>Caja mignon 5x5x5cm ( incluye proporcional de canalización y cableado )</t>
  </si>
  <si>
    <t>LUMINARIAS</t>
  </si>
  <si>
    <t>LUM01-Luminaria LED de embutir. Potencia 18W. Modelo: Lumenac POLO o similar.</t>
  </si>
  <si>
    <t>LUM01E-Luminaria LED de embutir. Potencia 18W c/ equipo de emergencia. Modelo: Lumenac POLO o similar.</t>
  </si>
  <si>
    <t>LUM02-Luminaria LED de embutir. Potencia 6W. Modelo: Lucciola MABE o similar.</t>
  </si>
  <si>
    <t>LUM02E-Luminaria LED de embutir. Potencia 6W c/ equipo de emergencia. Modelo: Lucciola MABE o similar.</t>
  </si>
  <si>
    <t>LUM03-Luminaria LED de embutir. Potencia 32W. Modelo: Lucciola INFANTI MAX LED o similar.</t>
  </si>
  <si>
    <t>LUM04-Luminaria LED de embutir. Potencia 32W. Modelo: Lucciola INFANTI LED 56x1418mm o similar.</t>
  </si>
  <si>
    <t>LUM05-Luminaria LED de embutir. Potencia 19W. Modelo: Lucciola INFANTI LED 56x856mm o similar.</t>
  </si>
  <si>
    <t>LUM06-Luminaria LED suspendida. Potencia 32W. Modelo: Lucciola TASSO LED 51x1413mm o similar.</t>
  </si>
  <si>
    <t>LUM7-Luminaria LED suspendida. Potencia 38W. Modelo: Lucciola TASSO LED 51x1692mm o similar.</t>
  </si>
  <si>
    <t>LUM8-Luminaria LED suspendida. Potencia 19W. Modelo: Lucciola TASSO LED 51x1132mm o similar.</t>
  </si>
  <si>
    <t>LUM09-Luminaria LED suspendida. Potencia 32W. Modelo: Lucciola TASSO MAX LED 83x1413mm o similar.</t>
  </si>
  <si>
    <t>LUM09E-Luminaria LED suspendida. Potencia 32W c/ equipo de emergencia. Modelo: Lucciola TASSO MAX LED 83x1413mm o similar.</t>
  </si>
  <si>
    <t>7.13</t>
  </si>
  <si>
    <t>LUM10-Luminaria LED suspendida. Potencia 13W. Modelo: Lucciola TASSO MAX LED "L" o similar.</t>
  </si>
  <si>
    <t>7.14</t>
  </si>
  <si>
    <t xml:space="preserve">LUM11-Accesorio tapa final luminaria Infanti Led. Accesorio tapa final luminaria Infanti Led Max. </t>
  </si>
  <si>
    <t>7.15</t>
  </si>
  <si>
    <t xml:space="preserve">LUM12-Luminaria LED suspendida. Potencia 13W. Modelo: Lucciola TASSO MAX LED 57x1413mm o similar. </t>
  </si>
  <si>
    <t>7.16</t>
  </si>
  <si>
    <t xml:space="preserve">LUM12E-Luminaria LED suspendida. Potencia 13W. c/ equipo de emergencia. Modelo: Lucciola TASSO MAX LED 57x1413mm o similar. </t>
  </si>
  <si>
    <t>7.17</t>
  </si>
  <si>
    <t>LUM13-Riel suspendido de aluminio macizo 3m. Modelo: Lucciola o similar.</t>
  </si>
  <si>
    <t>7.18</t>
  </si>
  <si>
    <t>LUM14-Riel suspendido de aluminio macizo 1m. Modelo: Lucciola o similar.</t>
  </si>
  <si>
    <t>7.19</t>
  </si>
  <si>
    <t>LUM15-Tapa final de riel.</t>
  </si>
  <si>
    <t>7.20</t>
  </si>
  <si>
    <t>LUM16-Punto de acometida izquierdo.</t>
  </si>
  <si>
    <t>7.21</t>
  </si>
  <si>
    <t>LUM17-Cupla de unión lineal.</t>
  </si>
  <si>
    <t>7.22</t>
  </si>
  <si>
    <t>LUM18- Luminaria spot led angulo cerrado/abierto para riel suspendidoo o similar.</t>
  </si>
  <si>
    <t>7.23</t>
  </si>
  <si>
    <t>LUM19-Señalizadores de baño. Modelo: EX063L Y EX064L o similar.</t>
  </si>
  <si>
    <t>7.24</t>
  </si>
  <si>
    <t>LUM20-Luminaria de pié. Modelo: Aguero Iluminación FLOW o similar.</t>
  </si>
  <si>
    <t>7.25</t>
  </si>
  <si>
    <t>LUM21-Luminaria de aplicar de luz bidireccional. 6W. Modelo: Aguero CYL (o similar).</t>
  </si>
  <si>
    <t>7.26</t>
  </si>
  <si>
    <t>LUM22-Luminaria colgante. Modelo: Lucciola FULL o similar.</t>
  </si>
  <si>
    <t>7.27</t>
  </si>
  <si>
    <t>LUM23-Luminaria de  LED de embutir. 36W. Modelo: Lucciola MEGAVIDE o similar.</t>
  </si>
  <si>
    <t>7.28</t>
  </si>
  <si>
    <t>LUM23E-Luminaria de  LED de embutir. 36W c/ equipo de emergencia. Modelo: Lucciola MEGAVIDE o similar.</t>
  </si>
  <si>
    <t>7.29</t>
  </si>
  <si>
    <t xml:space="preserve">LUM24E-Luminaria LED 18W tipo aplique c/ equipo de emergencia. Modelo: Lucciola SQUARE 1044L o similar. </t>
  </si>
  <si>
    <t>7.30</t>
  </si>
  <si>
    <t>LUM25-Luminaria empotrable 28W. Modelo: Lucciola PRADA PRAc60 o similar.</t>
  </si>
  <si>
    <t>7.31</t>
  </si>
  <si>
    <t>LUM25E-Luminaria empotrable 28W c/ equipo de emergencia. Modelo: Lucciola PRADA PRAc60 o similar.</t>
  </si>
  <si>
    <t>7.32</t>
  </si>
  <si>
    <t>LUM26-Luminaria de  LED de embutir 4W. Modelo: Lucciola GYON EMPOTRABLE o similar.</t>
  </si>
  <si>
    <t>7.33</t>
  </si>
  <si>
    <t>LUM26E-Luminaria de  LED de embutir. 4W c/equipo de emergencia. Modelo: Lucciola GYON EMPOTRABLE o similar.</t>
  </si>
  <si>
    <t>7.34</t>
  </si>
  <si>
    <t>LUM27-Luminaria LED plafón exterior 20W. Modelo: Lucciola INOXA (o similar).</t>
  </si>
  <si>
    <t>7.35</t>
  </si>
  <si>
    <t>LUM27E-Luminaria LED plafón exterior 20W c/ equipo de emergencia. Modelo: Lucciola INOXA (o similar).</t>
  </si>
  <si>
    <t>7.36</t>
  </si>
  <si>
    <t xml:space="preserve">LUM28-Luminaria LED cinta flexible 10W en 100 leds. Modelo: Lucciola JACKIE o similar. </t>
  </si>
  <si>
    <t>7.37</t>
  </si>
  <si>
    <t>LUM29-Luminaria LED 14W en 60 leds. Modelo: Lucciola CINTA LED o similar.</t>
  </si>
  <si>
    <t>7.38</t>
  </si>
  <si>
    <t>LUM30-Luminaria de pié. Modelo: Aguero Iluminación ALVA o similar.</t>
  </si>
  <si>
    <t>7.39</t>
  </si>
  <si>
    <t>LUM31-Lámpara suspendida 10W. Modelo: CAVIA o similar.</t>
  </si>
  <si>
    <t>7.40</t>
  </si>
  <si>
    <t>LUM32-Luminaria CINTA LED. Modelo: Lucciola TIL015 o similar. Accesorios: Perfil De Aluminio FLAT, Tira -DEMASLED Potenci14W/Mtr c/ driver 36W 24V MacroLed.</t>
  </si>
  <si>
    <t>7.41</t>
  </si>
  <si>
    <t>LUM33-Luminaria de aplicar. Modelo: Lucciola LICELOT o similar.</t>
  </si>
  <si>
    <t>7.42</t>
  </si>
  <si>
    <t xml:space="preserve">LUM34-Luminaria Led 2X6W 16x9x6 cm. Modelo: Aguero LOTUS. </t>
  </si>
  <si>
    <t>7.43</t>
  </si>
  <si>
    <t>LUM35-Luminaria LED de aplicar. Potencia 48W. Modelo: Lucciola UNILINE WALL 83x1150mm o similar.</t>
  </si>
  <si>
    <t>7.44</t>
  </si>
  <si>
    <t>LUM36-Luminaria de emergencia no permanente. Modelo: Gamma Sonic Frog o similar.</t>
  </si>
  <si>
    <t>7.45</t>
  </si>
  <si>
    <t>LUM37-Cartel salida de emergencia autónomo permanente. Modelo: Gamma Sonic GX-12 o similar.</t>
  </si>
  <si>
    <t>7.46</t>
  </si>
  <si>
    <t>LUM38-Luminaria exterior - Angulo 80°. Potencia 50w. Modelo: ColorBlast IntelliHue Powercore gen4</t>
  </si>
  <si>
    <t>7.47</t>
  </si>
  <si>
    <t>LUM39-Luminaria exterior - Angulo 10°. Potencia 50w. Modelo: ColorBlast IntelliHue Powercore gen4</t>
  </si>
  <si>
    <t>7.48</t>
  </si>
  <si>
    <t xml:space="preserve">LUM40-Luminaria exterior - Angulo 10°x60°. Potencia 74w. Modelo: ColorGraze IntelliHue Powercore 1219mm. Incluye cableado </t>
  </si>
  <si>
    <t>7.49</t>
  </si>
  <si>
    <t xml:space="preserve">LUM41-Luminaria exterior - Angulo 10°x60°. Potencia 37w. Modelo: ColorGraze IntelliHue Powercore 610mm. Incluye cableado </t>
  </si>
  <si>
    <t>7.50</t>
  </si>
  <si>
    <t>LUM42- Data Enabler Pro para luminarias de fachadas</t>
  </si>
  <si>
    <t>7.51</t>
  </si>
  <si>
    <t>LUM43- Luminaria LED DALI suspendida. Potencia 32W c/ equipo de emergencia. Modelo: Lucciola TASSO MAX LED 83x1413mm o similar.</t>
  </si>
  <si>
    <t>7.52</t>
  </si>
  <si>
    <t>LUM44- Luminaria DALI de aplicar de luz bidireccional. 6W. Modelo: Aguero CYL (o similar).</t>
  </si>
  <si>
    <t>7.53</t>
  </si>
  <si>
    <t>LUM45- Luminaria LED de aplicar. Potencia 36W. Modelo: Lucciola MARE LED o similar</t>
  </si>
  <si>
    <t>LUM45E- Luminaria LED de aplicar  c/ equipo de emergencia. Potencia 36W. Modelo: Lucciola MARE LED o similar</t>
  </si>
  <si>
    <t>7.54</t>
  </si>
  <si>
    <t>LUM46- Luminaria tipo tortuga - para locales con riesgo de explosión. Modelo: DELGA EXATR o similar</t>
  </si>
  <si>
    <t>7.55</t>
  </si>
  <si>
    <t>LUM47- Equipo de control iPLAYER 3 para luminarias de fachadas.</t>
  </si>
  <si>
    <t>7.56</t>
  </si>
  <si>
    <t>Mano de obra por montaje de luminarias</t>
  </si>
  <si>
    <t>7.57</t>
  </si>
  <si>
    <t>Fichas macho/hembra para desconexion de luminarias</t>
  </si>
  <si>
    <t>INGENIERIA, TRAMITACIÓN Y GESTIONES</t>
  </si>
  <si>
    <t>Cálculos y verificaciones</t>
  </si>
  <si>
    <t>Certificación ante colegio de ingenieros y gestiones ante distribuidora</t>
  </si>
  <si>
    <t>Planos ejecutivos y conforme a obra</t>
  </si>
  <si>
    <t>Manuales de uso y operación</t>
  </si>
  <si>
    <t>Pruebas y ensayos</t>
  </si>
  <si>
    <t>8.6</t>
  </si>
  <si>
    <t>Medición de resistencia de puesta a tierra</t>
  </si>
  <si>
    <t>8.7</t>
  </si>
  <si>
    <t>Medición de aislación de ramales principales</t>
  </si>
  <si>
    <t xml:space="preserve">INSTALACIÓN ELÉCTRICA </t>
  </si>
  <si>
    <t>CANALIZACIONES GENERALES</t>
  </si>
  <si>
    <t>Bandeja portacable tipo perforada 150mm ala 50mm</t>
  </si>
  <si>
    <t>Cajas de pase y accesorios de hierro semipesado</t>
  </si>
  <si>
    <t>SISTEMA DE CABLEADO ESTRUCTURADO</t>
  </si>
  <si>
    <t>Rack de acceso 45U 23" profundidad util 800 mm color negro equipado con: turbina doble 220VCA, canal de tensión 10 tomas C13 según PETP</t>
  </si>
  <si>
    <t>Jack modular RJ45 ( x1 ), blanco blindado, cat. 6A, faceplate para 1 puertos ( incluye cable UTP horizontal y 2 patchcords )</t>
  </si>
  <si>
    <t>Jack modular RJ45 ( x2 ), blanco, blindado, cat. 6A, faceplate para 2 puertos ( incluye cable UTP horizontal y 2 patchcords )</t>
  </si>
  <si>
    <t>Fibra optica OM3 multimodo uso interior 12 hilos ( incluye fusiones, bandejas y patchcords LC )</t>
  </si>
  <si>
    <t>Certificaciones cableado UTP según PETP</t>
  </si>
  <si>
    <t>Certificaciones cableado FO según PETP</t>
  </si>
  <si>
    <t>ALARMA BAÑO ADAPTADO</t>
  </si>
  <si>
    <t>Pulsador de llamada de emergencia para baño adaptado</t>
  </si>
  <si>
    <t>Sirena y señal luminosa para baño adaptado</t>
  </si>
  <si>
    <t>SISTEMA DE CCTV</t>
  </si>
  <si>
    <t>Cámara IP PoE tipo Bullet según PETP</t>
  </si>
  <si>
    <t>Cámara IP PoE tipo 360º ojo de pez según PETP</t>
  </si>
  <si>
    <t>SISTEMA DE DETECCION DE INCENDIOS Y AUDIO EVACUACION</t>
  </si>
  <si>
    <t>Central de detección de incendio según PETP para guardería.</t>
  </si>
  <si>
    <t>Fuente de alimentación externa ( incluye baterias )</t>
  </si>
  <si>
    <t>Detector óptico direccionable de humo según PETP</t>
  </si>
  <si>
    <t>Pulsador de incendio manual con cristal direccionable según PETP</t>
  </si>
  <si>
    <t>Módulo de monitoreo direccionable según PETP</t>
  </si>
  <si>
    <t>Módulo relé</t>
  </si>
  <si>
    <t>Luz estroboscópica 24vcc según PETP</t>
  </si>
  <si>
    <t>Jack telefónico para teléfono de emergencia.</t>
  </si>
  <si>
    <t>Parlante embutido 9w certificado según PETP</t>
  </si>
  <si>
    <t>Parlante aplicado 9w certificado según PETP</t>
  </si>
  <si>
    <t>Placa de supervision de linea 70/100v según PETP</t>
  </si>
  <si>
    <t>Cableados e integracion con sub-sistemas</t>
  </si>
  <si>
    <t>SISTEMAS DE CONTROL Y GESTION BMS</t>
  </si>
  <si>
    <t>Agrupacion de control BMS, incluye fuente, modulo server y modulos de I/O</t>
  </si>
  <si>
    <t>Switch 24 puertos RJ45 10/100/1000 ethernet fuente 350W 1+1, administrable capa 3</t>
  </si>
  <si>
    <t>Workstation completa con perfiéricos según PETP, incluye licencias</t>
  </si>
  <si>
    <t>Servidor según PETP en datacenter ( incluye licencias bms )</t>
  </si>
  <si>
    <t>Switch industrial 8 puertos RJ45</t>
  </si>
  <si>
    <t>Central meteorológica con comunicación modbus</t>
  </si>
  <si>
    <t>Integraciónes ModBus/ethernet según topologías BMS</t>
  </si>
  <si>
    <t>Sistema de control de iluminación KNX/DALI Auditorio</t>
  </si>
  <si>
    <t>Cableado y conexionado de I/O digitales, analógicas y sensores según planilla de puntos</t>
  </si>
  <si>
    <t>SISTEMA DE CONTROL DE ACCESO</t>
  </si>
  <si>
    <t>Lectora biométrica huella dactilar y tarjeta según PETP</t>
  </si>
  <si>
    <t>Molinete según PETP</t>
  </si>
  <si>
    <t>Buzon traga tarjeta según PETP</t>
  </si>
  <si>
    <t>Cerradura electromagnética para puerta según PETP</t>
  </si>
  <si>
    <t>Sensores de puerta según PETP</t>
  </si>
  <si>
    <t>Unidad controladora del sistema</t>
  </si>
  <si>
    <t>Workstation con software de gestión según PETP</t>
  </si>
  <si>
    <t>Canalizaciones dedicadas, cableados y puesta en marcha</t>
  </si>
  <si>
    <t>Integración con sub-sistemas</t>
  </si>
  <si>
    <t>ACTIVOS DE RED</t>
  </si>
  <si>
    <t>Switch de 48 puertos PoE según PETP</t>
  </si>
  <si>
    <t>Access Point Wi-Fi PoE sgún PETP</t>
  </si>
  <si>
    <t>TELEFONIA IP</t>
  </si>
  <si>
    <t>Terminal telefónica IP de gama alta según PETP</t>
  </si>
  <si>
    <t>Terminal telefónica IP de gama media según PETP</t>
  </si>
  <si>
    <t>Extensión de teclado para teléfono IP según PETP</t>
  </si>
  <si>
    <t>SISTEMA DE CONTROL Y SEGURIDAD DATACENTER</t>
  </si>
  <si>
    <t>Sistema de control y alarma de temperatura, humedad y fluidos según PETP</t>
  </si>
  <si>
    <t>SISTEMA DE AUDIO STAND ALONE AUDITORIO SUB-SUELO</t>
  </si>
  <si>
    <t>Matriz mezcladora y de control de 8 canales de sonido digital según PETP</t>
  </si>
  <si>
    <t>Amplificador de 4 canales 125W digital según PETP</t>
  </si>
  <si>
    <t>Control de volúmen de pared según PETP</t>
  </si>
  <si>
    <t>Columna de sonido 20W 70V según PETP</t>
  </si>
  <si>
    <t>11.5</t>
  </si>
  <si>
    <t>Varios de cableado y accesorios de montaje</t>
  </si>
  <si>
    <t>11.6</t>
  </si>
  <si>
    <t>Minirack mural de 12U color negro equipado con: turbina doble 220VCA, canal de tensión 10 tomas según PETP</t>
  </si>
  <si>
    <t>Cálculos, verificaciones y topologias</t>
  </si>
  <si>
    <t>Gestiones ante proveedores IT</t>
  </si>
  <si>
    <t>Puesta en marcha, programacion, pruebas y ensayos</t>
  </si>
  <si>
    <t>Capacitación al personal "in site"</t>
  </si>
  <si>
    <t xml:space="preserve">INSTALACIÓN TERMOMECÁNICA </t>
  </si>
  <si>
    <t>INSTALACIÓN TERMOMECÁNICA - AIRE ACONDICIONADO</t>
  </si>
  <si>
    <t>Sistemas VRF Heat Recovery. Provision y montaje según especificaciones (1.3.1 Sistemas VRF)</t>
  </si>
  <si>
    <t>VRF 001 - 28 HP (PB)</t>
  </si>
  <si>
    <t>VRF 002 - 24 HP (PB)</t>
  </si>
  <si>
    <t>VRF 201 - 32 HP (2°P)</t>
  </si>
  <si>
    <t>VRF 202 - 34 HP (2°P)</t>
  </si>
  <si>
    <t>1.1.5</t>
  </si>
  <si>
    <t>VRF 301 - 34 HP (3°P)</t>
  </si>
  <si>
    <t>1.1.6</t>
  </si>
  <si>
    <t>VRF 302 - 34 HP (3°P)</t>
  </si>
  <si>
    <t>1.1.7</t>
  </si>
  <si>
    <t>VRF 401 - 52 HP (4°P)</t>
  </si>
  <si>
    <t>1.1.8</t>
  </si>
  <si>
    <t>VRF 402 - 44 HP (4°P)</t>
  </si>
  <si>
    <t>Sistemas VRF Heat Pump. Provision y montaje según especificaciones (1.3.1 Sistemas VRF)</t>
  </si>
  <si>
    <t>VRF 501 - 28 HP (5°P)</t>
  </si>
  <si>
    <t>1.2.2</t>
  </si>
  <si>
    <t>VRF S01 - 22 HP (SS)</t>
  </si>
  <si>
    <t>Sistemas VRF Heat Pump para Inyección de Aire Exterior. Provision y montaje según especificaciones (1.3.1 Sistemas VRF)</t>
  </si>
  <si>
    <t>VRF 004 - 14 HP (PB)</t>
  </si>
  <si>
    <t>VRF 203 - 32 HP (2°P-3°P)</t>
  </si>
  <si>
    <t>1.3.3</t>
  </si>
  <si>
    <t>VRF 403 - 36 HP (4°P-5°P)</t>
  </si>
  <si>
    <t>Sistema separados tipo Split de Pared, para Sala de Racks. Provisión y montaje según especificaciones</t>
  </si>
  <si>
    <t>SP-201 / SP-201.1 - 2 TR</t>
  </si>
  <si>
    <t>SP-301 / SP-301.1 - 2 TR</t>
  </si>
  <si>
    <t>1.4.3</t>
  </si>
  <si>
    <t>SP-401 / SP-401.1 - 2 TR</t>
  </si>
  <si>
    <t>Ventiladores</t>
  </si>
  <si>
    <t xml:space="preserve">Ventilador Axial de Pared- Inyección a Sala de Racks- VAE-201 </t>
  </si>
  <si>
    <t>1.5.2</t>
  </si>
  <si>
    <t>Ventilador Axial de Pared- Inyección a Sala de Racks- VAE-301</t>
  </si>
  <si>
    <t>1.5.3</t>
  </si>
  <si>
    <t>Ventilador Axial de Pared- Inyección a Sala de Racks- VAE-401</t>
  </si>
  <si>
    <t>1.5.4</t>
  </si>
  <si>
    <t>Ventilador In-Line-Inyección SS-VI-S01</t>
  </si>
  <si>
    <t>1.5.5</t>
  </si>
  <si>
    <t>Ventilador In-Line-Extracción SS-VE-S01</t>
  </si>
  <si>
    <t>1.5.6</t>
  </si>
  <si>
    <t>Ventilador In-Line-Extracción SS-VE-01</t>
  </si>
  <si>
    <t>1.5.7</t>
  </si>
  <si>
    <t>Ventilador Axial de Pared- Extracción Sala Maq. Asc.- VAE-501</t>
  </si>
  <si>
    <t>1.5.8</t>
  </si>
  <si>
    <t>Ventilador Axial de Pared- Extracción Sala Maq. Asc.- VAE-601</t>
  </si>
  <si>
    <t>1.5.9</t>
  </si>
  <si>
    <t>Ventilador Centrífugo tipo Hongo Extracción Sala de Transformadores - VCE- 602</t>
  </si>
  <si>
    <t>1.5.10</t>
  </si>
  <si>
    <t>Ventilador Centrífugo de Presurización Escalera- VCPE-01</t>
  </si>
  <si>
    <t>1.5.11</t>
  </si>
  <si>
    <t>Ventilador Centrífugo de Presurización Escalera- VCPE-02</t>
  </si>
  <si>
    <t>Cañerías de interconexión para Sistemas VRF Heat Recovery, incluidos accesorios. Provisión y montaje según especificaciones (1.3.1 Sistemas VRF)</t>
  </si>
  <si>
    <t>Aislación para cañerias de interconexión Sistemas VRF Heat Recovery. Provisión y montaje según especificaciones (1.3.1 Sistemas VRF)</t>
  </si>
  <si>
    <t>Cañerías de interconexión para Sistemas VRF Heat Pump, incluidos accesorios. Provisión y montaje según especificaciones (1.3.1 Sistemas VRF)</t>
  </si>
  <si>
    <t>Aislación para cañerias de interconexión Sistemas VRF Heat Pump. Provisión y montaje según especificaciones (1.3.1 Sistemas VRF)</t>
  </si>
  <si>
    <t>Cañerías de interconexión Sistemas Separados tipo Split. Provisión y montaje según especificaciones.(1.3.5 Sistemas Separados para salas de datos)</t>
  </si>
  <si>
    <t>50</t>
  </si>
  <si>
    <t>Aislación para cañerias de interconexión Sistema separado Sala de Racks. Provisión y montaje según especificaciones (1.3.1 Sistemas Split)</t>
  </si>
  <si>
    <t>Conductos de chapa galvanizada calibres BWG 24 y 22, incluidos accesorios. Fabricación y montaje según especificaciones</t>
  </si>
  <si>
    <t>Kg</t>
  </si>
  <si>
    <t>Aislación para conductos de lana de vidrio con foil de aluminio. Provisión y montaje según especificaciones.</t>
  </si>
  <si>
    <t>Difusores y Rejas de alimentación, retorno, inyección y extracción de aire, según especificaciones</t>
  </si>
  <si>
    <t>Persianas de regulación y de expulsión de aire según especificaciones</t>
  </si>
  <si>
    <t>Sistema de control centralizado para equipos VRF y de tratamiento de aire exteior. Provision y montaje segun especificaciones.</t>
  </si>
  <si>
    <t>Ingeniería Ejecutiva. Balance térmico, memorias de cálculo, documentación gráfica. Según especificaciones.</t>
  </si>
  <si>
    <t>Supervisión de montaje.</t>
  </si>
  <si>
    <t>Movimiento de equipos.</t>
  </si>
  <si>
    <t>Instalación eléctrica, incluidos tableros.</t>
  </si>
  <si>
    <t>Provisión e Instalación de controles según especificaciones.</t>
  </si>
  <si>
    <t>Puesta en marcha y regulación.</t>
  </si>
  <si>
    <t>Planos conforme a obra y manuales de operación y mantenimiento, según especificaciones.</t>
  </si>
  <si>
    <t>ASCENSOR N°1 Y 2</t>
  </si>
  <si>
    <t>Sala de maquinas</t>
  </si>
  <si>
    <t>Pasadizo</t>
  </si>
  <si>
    <t>Guías de cabina y contrapeso</t>
  </si>
  <si>
    <t>Bastidor de cabina y contrapeso</t>
  </si>
  <si>
    <t>Suspensión, amarres y cadena de compensación</t>
  </si>
  <si>
    <t>Sistemas de paracaídas</t>
  </si>
  <si>
    <t>Cabina completa según PET</t>
  </si>
  <si>
    <t>Puertas de exteriores, colgadores, umbrales, etc</t>
  </si>
  <si>
    <t>Puerta de cabina, umbral, operador y barrera de seguridad</t>
  </si>
  <si>
    <t>Maquina de tracción, polea desvió, base, etc.</t>
  </si>
  <si>
    <t>Botoneras y señalizaciones</t>
  </si>
  <si>
    <t>Control de maniobras</t>
  </si>
  <si>
    <t>Instalación eléctrica de ascensor, fija y móvil desde tablero sala de maquinas</t>
  </si>
  <si>
    <t>Pintura y acabados</t>
  </si>
  <si>
    <t>Habilitación y gestiones ante organismos de control</t>
  </si>
  <si>
    <t>ASCENSOR N°3 Y 4</t>
  </si>
  <si>
    <t>MONTACOCHE</t>
  </si>
  <si>
    <t>Guías de cabina y piston</t>
  </si>
  <si>
    <t>Bastidor de cabina</t>
  </si>
  <si>
    <t>Pistones, arcatinas, suspensión, amarres</t>
  </si>
  <si>
    <t>Central hidraulica</t>
  </si>
  <si>
    <t>3.9</t>
  </si>
  <si>
    <t>3.10</t>
  </si>
  <si>
    <t>3.11</t>
  </si>
  <si>
    <t>3.12</t>
  </si>
  <si>
    <t>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</si>
</sst>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XDR&quot;* #,##0.00_-;\-&quot;XDR&quot;* #,##0.00_-;_-&quot;XDR&quot;* &quot;-&quot;??_-;_-@_-"/>
    <numFmt numFmtId="165" formatCode="#,##0_ ;[Red]\-#,##0\ "/>
    <numFmt numFmtId="166" formatCode="yyyy\-mm\-dd;@"/>
    <numFmt numFmtId="167" formatCode="0.0"/>
    <numFmt numFmtId="168" formatCode="_-[$$-2C0A]\ * #,##0.00_-;\-[$$-2C0A]\ * #,##0.00_-;_-[$$-2C0A]\ * &quot;-&quot;??_-;_-@_-"/>
    <numFmt numFmtId="169" formatCode="_-[$$-409]* #,##0.00_ ;_-[$$-409]* \-#,##0.00\ ;_-[$$-409]* &quot;-&quot;??_ ;_-@_ "/>
    <numFmt numFmtId="170" formatCode="_-&quot;$&quot;\ * #,##0_-;\-&quot;$&quot;\ * #,##0_-;_-&quot;$&quot;\ * &quot;-&quot;??_-;_-@_-"/>
    <numFmt numFmtId="171" formatCode="0.0000"/>
    <numFmt numFmtId="172" formatCode="[$$-2C0A]\ #,##0.00"/>
    <numFmt numFmtId="173" formatCode="[$USD]\ #,##0.00"/>
    <numFmt numFmtId="174" formatCode="&quot;$&quot;\ #,##0.00"/>
  </numFmts>
  <fonts count="33" x14ac:knownFonts="1">
    <font>
      <sz val="11"/>
      <color theme="1"/>
      <name val="Calibri"/>
      <family val="2"/>
      <scheme val="minor"/>
    </font>
    <font>
      <sz val="14"/>
      <color indexed="9"/>
      <name val="Arial Black"/>
      <family val="2"/>
    </font>
    <font>
      <sz val="14"/>
      <color theme="0"/>
      <name val="Arial"/>
      <family val="2"/>
    </font>
    <font>
      <b/>
      <sz val="10"/>
      <color theme="8" tint="0.399975585192419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9"/>
      <name val="Arial "/>
    </font>
    <font>
      <sz val="14"/>
      <color theme="1" tint="0.499984740745262"/>
      <name val="Arial"/>
      <family val="2"/>
    </font>
    <font>
      <b/>
      <sz val="14"/>
      <color theme="1" tint="0.499984740745262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9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1" tint="0.49998474074526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499984740745262"/>
      </top>
      <bottom style="thin">
        <color theme="0" tint="-0.14996795556505021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82">
    <xf numFmtId="0" fontId="0" fillId="0" borderId="0" xfId="0"/>
    <xf numFmtId="16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165" fontId="3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49" fontId="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65" fontId="5" fillId="2" borderId="4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167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7" fontId="5" fillId="5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49" fontId="5" fillId="5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49" fontId="5" fillId="6" borderId="5" xfId="0" applyNumberFormat="1" applyFont="1" applyFill="1" applyBorder="1" applyAlignment="1">
      <alignment horizontal="center" vertical="center"/>
    </xf>
    <xf numFmtId="168" fontId="4" fillId="2" borderId="5" xfId="0" applyNumberFormat="1" applyFont="1" applyFill="1" applyBorder="1" applyAlignment="1">
      <alignment horizontal="left" vertical="center"/>
    </xf>
    <xf numFmtId="2" fontId="5" fillId="5" borderId="0" xfId="0" applyNumberFormat="1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167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43" fontId="5" fillId="2" borderId="6" xfId="1" applyFont="1" applyFill="1" applyBorder="1" applyAlignment="1">
      <alignment horizontal="center" vertical="center"/>
    </xf>
    <xf numFmtId="44" fontId="5" fillId="2" borderId="6" xfId="0" applyNumberFormat="1" applyFont="1" applyFill="1" applyBorder="1" applyAlignment="1">
      <alignment horizontal="center" vertical="center"/>
    </xf>
    <xf numFmtId="167" fontId="5" fillId="5" borderId="6" xfId="0" applyNumberFormat="1" applyFont="1" applyFill="1" applyBorder="1" applyAlignment="1">
      <alignment horizontal="center" vertical="center"/>
    </xf>
    <xf numFmtId="44" fontId="5" fillId="2" borderId="7" xfId="0" applyNumberFormat="1" applyFont="1" applyFill="1" applyBorder="1" applyAlignment="1">
      <alignment horizontal="center" vertical="center"/>
    </xf>
    <xf numFmtId="43" fontId="5" fillId="2" borderId="7" xfId="1" applyFont="1" applyFill="1" applyBorder="1" applyAlignment="1">
      <alignment horizontal="center" vertical="center"/>
    </xf>
    <xf numFmtId="167" fontId="12" fillId="0" borderId="6" xfId="0" applyNumberFormat="1" applyFont="1" applyBorder="1" applyAlignment="1">
      <alignment horizontal="center"/>
    </xf>
    <xf numFmtId="44" fontId="4" fillId="6" borderId="5" xfId="0" applyNumberFormat="1" applyFont="1" applyFill="1" applyBorder="1" applyAlignment="1">
      <alignment horizontal="center" vertical="center"/>
    </xf>
    <xf numFmtId="44" fontId="14" fillId="4" borderId="0" xfId="0" applyNumberFormat="1" applyFont="1" applyFill="1" applyAlignment="1">
      <alignment horizontal="center" vertical="center"/>
    </xf>
    <xf numFmtId="43" fontId="5" fillId="2" borderId="9" xfId="1" applyFont="1" applyFill="1" applyBorder="1" applyAlignment="1">
      <alignment horizontal="center" vertical="center"/>
    </xf>
    <xf numFmtId="44" fontId="5" fillId="2" borderId="9" xfId="0" applyNumberFormat="1" applyFont="1" applyFill="1" applyBorder="1" applyAlignment="1">
      <alignment horizontal="center" vertical="center"/>
    </xf>
    <xf numFmtId="169" fontId="5" fillId="0" borderId="0" xfId="2" applyNumberFormat="1" applyFont="1" applyFill="1" applyBorder="1" applyAlignment="1">
      <alignment horizontal="center" vertical="center"/>
    </xf>
    <xf numFmtId="170" fontId="5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70" fontId="5" fillId="0" borderId="0" xfId="2" applyNumberFormat="1" applyFont="1" applyFill="1" applyBorder="1"/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5" fillId="6" borderId="5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/>
    </xf>
    <xf numFmtId="170" fontId="5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67" fontId="5" fillId="5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3" fontId="0" fillId="2" borderId="0" xfId="0" applyNumberFormat="1" applyFill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4" fontId="18" fillId="0" borderId="0" xfId="0" applyNumberFormat="1" applyFont="1" applyAlignment="1">
      <alignment horizontal="center" vertical="center"/>
    </xf>
    <xf numFmtId="0" fontId="15" fillId="0" borderId="0" xfId="0" applyFont="1"/>
    <xf numFmtId="167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169" fontId="5" fillId="0" borderId="17" xfId="2" applyNumberFormat="1" applyFont="1" applyFill="1" applyBorder="1" applyAlignment="1">
      <alignment horizontal="center" vertical="center"/>
    </xf>
    <xf numFmtId="167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9" fontId="5" fillId="0" borderId="11" xfId="2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9" fontId="5" fillId="0" borderId="20" xfId="2" applyNumberFormat="1" applyFont="1" applyFill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9" fontId="5" fillId="0" borderId="14" xfId="2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169" fontId="5" fillId="0" borderId="17" xfId="0" applyNumberFormat="1" applyFont="1" applyBorder="1" applyAlignment="1">
      <alignment horizontal="center" vertical="center"/>
    </xf>
    <xf numFmtId="169" fontId="5" fillId="0" borderId="11" xfId="0" applyNumberFormat="1" applyFont="1" applyBorder="1" applyAlignment="1">
      <alignment horizontal="center" vertical="center"/>
    </xf>
    <xf numFmtId="169" fontId="5" fillId="0" borderId="11" xfId="2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169" fontId="5" fillId="0" borderId="20" xfId="2" applyNumberFormat="1" applyFont="1" applyBorder="1" applyAlignment="1">
      <alignment horizontal="center" vertical="center"/>
    </xf>
    <xf numFmtId="169" fontId="5" fillId="0" borderId="20" xfId="0" applyNumberFormat="1" applyFont="1" applyBorder="1" applyAlignment="1">
      <alignment horizontal="center" vertical="center"/>
    </xf>
    <xf numFmtId="169" fontId="4" fillId="6" borderId="5" xfId="0" applyNumberFormat="1" applyFont="1" applyFill="1" applyBorder="1" applyAlignment="1">
      <alignment horizontal="left" vertical="center"/>
    </xf>
    <xf numFmtId="169" fontId="5" fillId="6" borderId="5" xfId="0" applyNumberFormat="1" applyFont="1" applyFill="1" applyBorder="1" applyAlignment="1">
      <alignment horizontal="center" vertical="center"/>
    </xf>
    <xf numFmtId="169" fontId="5" fillId="0" borderId="17" xfId="2" applyNumberFormat="1" applyFont="1" applyBorder="1" applyAlignment="1">
      <alignment horizontal="center" vertical="center"/>
    </xf>
    <xf numFmtId="167" fontId="5" fillId="0" borderId="23" xfId="0" applyNumberFormat="1" applyFont="1" applyBorder="1" applyAlignment="1">
      <alignment horizontal="center" vertical="center"/>
    </xf>
    <xf numFmtId="169" fontId="5" fillId="0" borderId="14" xfId="2" applyNumberFormat="1" applyFont="1" applyBorder="1" applyAlignment="1">
      <alignment horizontal="center" vertical="center"/>
    </xf>
    <xf numFmtId="169" fontId="5" fillId="0" borderId="14" xfId="0" applyNumberFormat="1" applyFont="1" applyBorder="1" applyAlignment="1">
      <alignment horizontal="center" vertical="center"/>
    </xf>
    <xf numFmtId="44" fontId="4" fillId="2" borderId="5" xfId="0" applyNumberFormat="1" applyFont="1" applyFill="1" applyBorder="1" applyAlignment="1">
      <alignment horizontal="left" vertical="center"/>
    </xf>
    <xf numFmtId="43" fontId="5" fillId="0" borderId="6" xfId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69" fontId="0" fillId="2" borderId="0" xfId="0" applyNumberFormat="1" applyFill="1"/>
    <xf numFmtId="0" fontId="5" fillId="5" borderId="0" xfId="0" applyFont="1" applyFill="1" applyAlignment="1">
      <alignment vertical="center" wrapText="1"/>
    </xf>
    <xf numFmtId="0" fontId="5" fillId="5" borderId="2" xfId="0" applyFont="1" applyFill="1" applyBorder="1" applyAlignment="1">
      <alignment vertical="center"/>
    </xf>
    <xf numFmtId="170" fontId="0" fillId="2" borderId="0" xfId="0" applyNumberFormat="1" applyFill="1"/>
    <xf numFmtId="165" fontId="5" fillId="2" borderId="4" xfId="0" applyNumberFormat="1" applyFont="1" applyFill="1" applyBorder="1" applyAlignment="1">
      <alignment horizontal="center" vertical="center" wrapText="1"/>
    </xf>
    <xf numFmtId="168" fontId="4" fillId="4" borderId="0" xfId="0" applyNumberFormat="1" applyFont="1" applyFill="1" applyAlignment="1">
      <alignment horizontal="center" vertical="center"/>
    </xf>
    <xf numFmtId="168" fontId="4" fillId="4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44" fontId="12" fillId="0" borderId="0" xfId="4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44" fontId="12" fillId="0" borderId="0" xfId="4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6" borderId="24" xfId="0" applyFont="1" applyFill="1" applyBorder="1" applyAlignment="1">
      <alignment horizontal="left" wrapText="1" indent="1"/>
    </xf>
    <xf numFmtId="0" fontId="20" fillId="6" borderId="25" xfId="0" applyFont="1" applyFill="1" applyBorder="1" applyAlignment="1">
      <alignment horizontal="left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left" vertical="center" indent="1"/>
    </xf>
    <xf numFmtId="0" fontId="20" fillId="6" borderId="0" xfId="0" applyFont="1" applyFill="1" applyAlignment="1">
      <alignment horizontal="left" vertical="center"/>
    </xf>
    <xf numFmtId="0" fontId="23" fillId="6" borderId="28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left" vertical="center" indent="1"/>
    </xf>
    <xf numFmtId="0" fontId="16" fillId="6" borderId="30" xfId="0" applyFont="1" applyFill="1" applyBorder="1" applyAlignment="1">
      <alignment horizontal="left" vertical="center"/>
    </xf>
    <xf numFmtId="0" fontId="24" fillId="6" borderId="31" xfId="0" applyFont="1" applyFill="1" applyBorder="1" applyAlignment="1">
      <alignment horizontal="center" vertical="center"/>
    </xf>
    <xf numFmtId="0" fontId="20" fillId="6" borderId="32" xfId="0" applyFont="1" applyFill="1" applyBorder="1" applyAlignment="1">
      <alignment horizontal="center" vertical="center"/>
    </xf>
    <xf numFmtId="44" fontId="20" fillId="6" borderId="32" xfId="4" applyFont="1" applyFill="1" applyBorder="1" applyAlignment="1">
      <alignment horizontal="center" vertical="center" wrapText="1"/>
    </xf>
    <xf numFmtId="0" fontId="20" fillId="6" borderId="32" xfId="0" applyFont="1" applyFill="1" applyBorder="1" applyAlignment="1">
      <alignment horizontal="center" vertical="center" wrapText="1"/>
    </xf>
    <xf numFmtId="10" fontId="23" fillId="6" borderId="32" xfId="0" applyNumberFormat="1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left" vertical="center" indent="1"/>
    </xf>
    <xf numFmtId="170" fontId="20" fillId="7" borderId="36" xfId="0" applyNumberFormat="1" applyFont="1" applyFill="1" applyBorder="1" applyAlignment="1">
      <alignment vertical="center"/>
    </xf>
    <xf numFmtId="10" fontId="23" fillId="7" borderId="31" xfId="3" applyNumberFormat="1" applyFont="1" applyFill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 wrapText="1" indent="1"/>
    </xf>
    <xf numFmtId="0" fontId="25" fillId="0" borderId="37" xfId="0" applyFont="1" applyBorder="1" applyAlignment="1">
      <alignment horizontal="left" wrapText="1"/>
    </xf>
    <xf numFmtId="1" fontId="12" fillId="0" borderId="32" xfId="0" applyNumberFormat="1" applyFont="1" applyBorder="1" applyAlignment="1">
      <alignment horizontal="right" vertical="center"/>
    </xf>
    <xf numFmtId="0" fontId="12" fillId="0" borderId="32" xfId="0" applyFont="1" applyBorder="1" applyAlignment="1">
      <alignment horizontal="left" vertical="center" wrapText="1"/>
    </xf>
    <xf numFmtId="170" fontId="12" fillId="0" borderId="32" xfId="4" applyNumberFormat="1" applyFont="1" applyBorder="1" applyAlignment="1">
      <alignment horizontal="left" vertical="center"/>
    </xf>
    <xf numFmtId="170" fontId="12" fillId="0" borderId="32" xfId="0" applyNumberFormat="1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10" fontId="19" fillId="0" borderId="32" xfId="0" applyNumberFormat="1" applyFont="1" applyBorder="1" applyAlignment="1">
      <alignment horizontal="center" vertical="center"/>
    </xf>
    <xf numFmtId="170" fontId="12" fillId="0" borderId="32" xfId="4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37" xfId="0" applyFont="1" applyBorder="1" applyAlignment="1">
      <alignment horizontal="left" wrapText="1"/>
    </xf>
    <xf numFmtId="1" fontId="5" fillId="0" borderId="32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left" vertical="center" wrapText="1"/>
    </xf>
    <xf numFmtId="170" fontId="5" fillId="0" borderId="32" xfId="4" applyNumberFormat="1" applyFont="1" applyBorder="1" applyAlignment="1">
      <alignment horizontal="left" vertical="center"/>
    </xf>
    <xf numFmtId="170" fontId="5" fillId="0" borderId="32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10" fontId="26" fillId="0" borderId="32" xfId="0" applyNumberFormat="1" applyFont="1" applyBorder="1" applyAlignment="1">
      <alignment horizontal="center" vertical="center"/>
    </xf>
    <xf numFmtId="170" fontId="5" fillId="0" borderId="32" xfId="4" applyNumberFormat="1" applyFont="1" applyFill="1" applyBorder="1" applyAlignment="1">
      <alignment horizontal="left" vertical="center"/>
    </xf>
    <xf numFmtId="10" fontId="26" fillId="0" borderId="32" xfId="0" applyNumberFormat="1" applyFont="1" applyBorder="1" applyAlignment="1">
      <alignment horizontal="left" vertical="center"/>
    </xf>
    <xf numFmtId="170" fontId="20" fillId="0" borderId="32" xfId="0" applyNumberFormat="1" applyFont="1" applyBorder="1" applyAlignment="1">
      <alignment horizontal="right" vertical="center"/>
    </xf>
    <xf numFmtId="0" fontId="4" fillId="6" borderId="32" xfId="0" applyFont="1" applyFill="1" applyBorder="1" applyAlignment="1">
      <alignment horizontal="left" vertical="center" wrapText="1" indent="1"/>
    </xf>
    <xf numFmtId="0" fontId="4" fillId="6" borderId="37" xfId="0" applyFont="1" applyFill="1" applyBorder="1" applyAlignment="1">
      <alignment horizontal="left" wrapText="1"/>
    </xf>
    <xf numFmtId="0" fontId="4" fillId="6" borderId="37" xfId="0" applyFont="1" applyFill="1" applyBorder="1" applyAlignment="1">
      <alignment horizontal="right" wrapText="1"/>
    </xf>
    <xf numFmtId="170" fontId="4" fillId="6" borderId="37" xfId="0" applyNumberFormat="1" applyFont="1" applyFill="1" applyBorder="1" applyAlignment="1">
      <alignment horizontal="left" wrapText="1"/>
    </xf>
    <xf numFmtId="0" fontId="4" fillId="6" borderId="31" xfId="0" applyFont="1" applyFill="1" applyBorder="1" applyAlignment="1">
      <alignment horizontal="left" wrapText="1"/>
    </xf>
    <xf numFmtId="0" fontId="28" fillId="6" borderId="32" xfId="0" applyFont="1" applyFill="1" applyBorder="1" applyAlignment="1">
      <alignment horizontal="left" wrapText="1"/>
    </xf>
    <xf numFmtId="0" fontId="12" fillId="0" borderId="32" xfId="0" applyFont="1" applyBorder="1" applyAlignment="1">
      <alignment horizontal="left" vertical="center" indent="1"/>
    </xf>
    <xf numFmtId="0" fontId="12" fillId="0" borderId="32" xfId="0" applyFont="1" applyBorder="1" applyAlignment="1">
      <alignment horizontal="left"/>
    </xf>
    <xf numFmtId="170" fontId="12" fillId="0" borderId="32" xfId="4" applyNumberFormat="1" applyFont="1" applyFill="1" applyBorder="1"/>
    <xf numFmtId="0" fontId="19" fillId="0" borderId="32" xfId="0" applyFont="1" applyBorder="1"/>
    <xf numFmtId="0" fontId="12" fillId="0" borderId="32" xfId="0" applyFont="1" applyBorder="1" applyAlignment="1">
      <alignment horizontal="right"/>
    </xf>
    <xf numFmtId="0" fontId="5" fillId="0" borderId="32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/>
    </xf>
    <xf numFmtId="0" fontId="5" fillId="0" borderId="32" xfId="0" applyFont="1" applyBorder="1" applyAlignment="1">
      <alignment horizontal="right"/>
    </xf>
    <xf numFmtId="170" fontId="5" fillId="0" borderId="32" xfId="4" applyNumberFormat="1" applyFont="1" applyFill="1" applyBorder="1"/>
    <xf numFmtId="0" fontId="26" fillId="0" borderId="32" xfId="0" applyFont="1" applyBorder="1"/>
    <xf numFmtId="171" fontId="26" fillId="0" borderId="32" xfId="0" applyNumberFormat="1" applyFont="1" applyBorder="1" applyAlignment="1">
      <alignment horizontal="left"/>
    </xf>
    <xf numFmtId="1" fontId="5" fillId="0" borderId="32" xfId="0" applyNumberFormat="1" applyFont="1" applyBorder="1" applyAlignment="1">
      <alignment horizontal="right"/>
    </xf>
    <xf numFmtId="170" fontId="4" fillId="0" borderId="37" xfId="0" applyNumberFormat="1" applyFont="1" applyBorder="1" applyAlignment="1">
      <alignment horizontal="left" wrapText="1"/>
    </xf>
    <xf numFmtId="0" fontId="12" fillId="0" borderId="37" xfId="0" applyFont="1" applyBorder="1" applyAlignment="1">
      <alignment horizontal="center" vertical="center"/>
    </xf>
    <xf numFmtId="0" fontId="29" fillId="0" borderId="32" xfId="0" applyFont="1" applyBorder="1"/>
    <xf numFmtId="0" fontId="12" fillId="0" borderId="37" xfId="0" applyFont="1" applyBorder="1" applyAlignment="1">
      <alignment horizontal="left"/>
    </xf>
    <xf numFmtId="10" fontId="28" fillId="0" borderId="32" xfId="0" applyNumberFormat="1" applyFont="1" applyBorder="1" applyAlignment="1">
      <alignment vertical="center" wrapText="1"/>
    </xf>
    <xf numFmtId="0" fontId="12" fillId="0" borderId="33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170" fontId="5" fillId="0" borderId="33" xfId="4" applyNumberFormat="1" applyFont="1" applyFill="1" applyBorder="1"/>
    <xf numFmtId="0" fontId="5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4" fillId="7" borderId="32" xfId="0" applyFont="1" applyFill="1" applyBorder="1" applyAlignment="1">
      <alignment horizontal="left" vertical="center" wrapText="1" indent="1"/>
    </xf>
    <xf numFmtId="10" fontId="28" fillId="7" borderId="33" xfId="0" applyNumberFormat="1" applyFont="1" applyFill="1" applyBorder="1" applyAlignment="1">
      <alignment vertical="center" wrapText="1"/>
    </xf>
    <xf numFmtId="0" fontId="20" fillId="6" borderId="25" xfId="0" applyFont="1" applyFill="1" applyBorder="1" applyAlignment="1">
      <alignment horizontal="left" vertical="center"/>
    </xf>
    <xf numFmtId="44" fontId="4" fillId="6" borderId="34" xfId="0" applyNumberFormat="1" applyFont="1" applyFill="1" applyBorder="1" applyAlignment="1">
      <alignment vertical="center" wrapText="1"/>
    </xf>
    <xf numFmtId="10" fontId="28" fillId="6" borderId="32" xfId="0" applyNumberFormat="1" applyFont="1" applyFill="1" applyBorder="1" applyAlignment="1">
      <alignment vertical="center" wrapText="1"/>
    </xf>
    <xf numFmtId="0" fontId="5" fillId="0" borderId="39" xfId="0" applyFont="1" applyBorder="1" applyAlignment="1">
      <alignment horizontal="left" wrapText="1"/>
    </xf>
    <xf numFmtId="44" fontId="4" fillId="0" borderId="32" xfId="0" applyNumberFormat="1" applyFont="1" applyBorder="1" applyAlignment="1">
      <alignment vertical="center" wrapText="1"/>
    </xf>
    <xf numFmtId="0" fontId="26" fillId="0" borderId="32" xfId="0" applyFont="1" applyBorder="1" applyAlignment="1">
      <alignment vertical="center"/>
    </xf>
    <xf numFmtId="170" fontId="5" fillId="0" borderId="35" xfId="4" applyNumberFormat="1" applyFont="1" applyFill="1" applyBorder="1"/>
    <xf numFmtId="0" fontId="12" fillId="0" borderId="34" xfId="0" applyFont="1" applyBorder="1" applyAlignment="1">
      <alignment horizontal="center" vertical="center"/>
    </xf>
    <xf numFmtId="0" fontId="30" fillId="0" borderId="39" xfId="0" applyFont="1" applyBorder="1" applyAlignment="1">
      <alignment horizontal="left" wrapText="1"/>
    </xf>
    <xf numFmtId="170" fontId="12" fillId="0" borderId="32" xfId="4" applyNumberFormat="1" applyFont="1" applyBorder="1"/>
    <xf numFmtId="0" fontId="12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left" wrapText="1"/>
    </xf>
    <xf numFmtId="0" fontId="5" fillId="0" borderId="32" xfId="0" applyFont="1" applyBorder="1"/>
    <xf numFmtId="0" fontId="5" fillId="0" borderId="41" xfId="0" applyFont="1" applyBorder="1" applyAlignment="1">
      <alignment horizontal="left" wrapText="1"/>
    </xf>
    <xf numFmtId="0" fontId="5" fillId="0" borderId="34" xfId="0" applyFont="1" applyBorder="1" applyAlignment="1">
      <alignment horizontal="left" vertical="center" wrapText="1"/>
    </xf>
    <xf numFmtId="170" fontId="5" fillId="0" borderId="34" xfId="4" applyNumberFormat="1" applyFont="1" applyFill="1" applyBorder="1"/>
    <xf numFmtId="0" fontId="12" fillId="0" borderId="32" xfId="0" applyFont="1" applyBorder="1"/>
    <xf numFmtId="0" fontId="12" fillId="0" borderId="32" xfId="0" applyFont="1" applyBorder="1" applyAlignment="1">
      <alignment vertical="center"/>
    </xf>
    <xf numFmtId="44" fontId="4" fillId="0" borderId="37" xfId="0" applyNumberFormat="1" applyFont="1" applyBorder="1" applyAlignment="1">
      <alignment vertical="center" wrapText="1"/>
    </xf>
    <xf numFmtId="1" fontId="12" fillId="0" borderId="25" xfId="0" applyNumberFormat="1" applyFont="1" applyBorder="1" applyAlignment="1">
      <alignment horizontal="right" vertical="center"/>
    </xf>
    <xf numFmtId="0" fontId="30" fillId="0" borderId="40" xfId="0" applyFont="1" applyBorder="1" applyAlignment="1">
      <alignment horizontal="left" wrapText="1"/>
    </xf>
    <xf numFmtId="0" fontId="4" fillId="0" borderId="32" xfId="0" applyFont="1" applyBorder="1" applyAlignment="1">
      <alignment horizontal="left" vertical="center" wrapText="1" indent="1"/>
    </xf>
    <xf numFmtId="170" fontId="20" fillId="0" borderId="32" xfId="4" applyNumberFormat="1" applyFont="1" applyBorder="1"/>
    <xf numFmtId="44" fontId="4" fillId="6" borderId="32" xfId="0" applyNumberFormat="1" applyFont="1" applyFill="1" applyBorder="1" applyAlignment="1">
      <alignment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5" xfId="0" applyFont="1" applyBorder="1" applyAlignment="1">
      <alignment horizontal="left"/>
    </xf>
    <xf numFmtId="0" fontId="12" fillId="0" borderId="32" xfId="0" applyFont="1" applyBorder="1" applyAlignment="1">
      <alignment horizontal="right" vertical="center"/>
    </xf>
    <xf numFmtId="170" fontId="12" fillId="0" borderId="32" xfId="4" applyNumberFormat="1" applyFont="1" applyBorder="1" applyAlignment="1">
      <alignment vertical="center"/>
    </xf>
    <xf numFmtId="0" fontId="4" fillId="0" borderId="32" xfId="0" applyFont="1" applyBorder="1" applyAlignment="1">
      <alignment horizontal="left" vertical="center" wrapText="1"/>
    </xf>
    <xf numFmtId="0" fontId="28" fillId="6" borderId="32" xfId="0" applyFont="1" applyFill="1" applyBorder="1" applyAlignment="1">
      <alignment horizontal="left" vertical="center" wrapText="1"/>
    </xf>
    <xf numFmtId="49" fontId="25" fillId="0" borderId="37" xfId="0" applyNumberFormat="1" applyFont="1" applyBorder="1" applyAlignment="1">
      <alignment horizontal="left" wrapText="1"/>
    </xf>
    <xf numFmtId="49" fontId="30" fillId="0" borderId="39" xfId="0" applyNumberFormat="1" applyFont="1" applyBorder="1" applyAlignment="1">
      <alignment horizontal="left" wrapText="1"/>
    </xf>
    <xf numFmtId="170" fontId="4" fillId="7" borderId="36" xfId="0" applyNumberFormat="1" applyFont="1" applyFill="1" applyBorder="1" applyAlignment="1">
      <alignment wrapText="1"/>
    </xf>
    <xf numFmtId="10" fontId="28" fillId="7" borderId="37" xfId="0" applyNumberFormat="1" applyFont="1" applyFill="1" applyBorder="1" applyAlignment="1">
      <alignment vertical="center" wrapText="1"/>
    </xf>
    <xf numFmtId="170" fontId="5" fillId="0" borderId="32" xfId="0" applyNumberFormat="1" applyFont="1" applyBorder="1" applyAlignment="1">
      <alignment horizontal="right" vertical="center" wrapText="1"/>
    </xf>
    <xf numFmtId="170" fontId="20" fillId="0" borderId="33" xfId="0" applyNumberFormat="1" applyFont="1" applyBorder="1" applyAlignment="1">
      <alignment horizontal="right" vertical="center"/>
    </xf>
    <xf numFmtId="170" fontId="25" fillId="0" borderId="32" xfId="4" applyNumberFormat="1" applyFont="1" applyFill="1" applyBorder="1" applyAlignment="1">
      <alignment horizontal="left" vertical="center" wrapText="1"/>
    </xf>
    <xf numFmtId="170" fontId="5" fillId="0" borderId="32" xfId="4" applyNumberFormat="1" applyFont="1" applyFill="1" applyBorder="1" applyAlignment="1">
      <alignment horizontal="right" vertical="center" wrapText="1"/>
    </xf>
    <xf numFmtId="0" fontId="4" fillId="0" borderId="32" xfId="0" applyFont="1" applyBorder="1" applyAlignment="1">
      <alignment vertical="center" wrapText="1"/>
    </xf>
    <xf numFmtId="0" fontId="5" fillId="0" borderId="32" xfId="0" applyFont="1" applyBorder="1" applyAlignment="1">
      <alignment vertical="center"/>
    </xf>
    <xf numFmtId="170" fontId="4" fillId="7" borderId="36" xfId="0" applyNumberFormat="1" applyFont="1" applyFill="1" applyBorder="1" applyAlignment="1">
      <alignment vertical="center" wrapText="1"/>
    </xf>
    <xf numFmtId="0" fontId="5" fillId="0" borderId="34" xfId="0" applyFont="1" applyBorder="1" applyAlignment="1">
      <alignment horizontal="center" vertical="center"/>
    </xf>
    <xf numFmtId="170" fontId="5" fillId="0" borderId="32" xfId="4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1" fontId="12" fillId="0" borderId="34" xfId="0" applyNumberFormat="1" applyFont="1" applyBorder="1" applyAlignment="1">
      <alignment horizontal="right" vertical="center"/>
    </xf>
    <xf numFmtId="10" fontId="19" fillId="0" borderId="34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wrapText="1"/>
    </xf>
    <xf numFmtId="44" fontId="4" fillId="0" borderId="32" xfId="4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right" vertical="center" wrapText="1"/>
    </xf>
    <xf numFmtId="0" fontId="4" fillId="0" borderId="34" xfId="0" applyFont="1" applyBorder="1" applyAlignment="1">
      <alignment horizontal="left" vertical="center" wrapText="1"/>
    </xf>
    <xf numFmtId="10" fontId="28" fillId="0" borderId="32" xfId="0" applyNumberFormat="1" applyFont="1" applyBorder="1" applyAlignment="1">
      <alignment horizontal="left" vertical="center" wrapText="1"/>
    </xf>
    <xf numFmtId="0" fontId="12" fillId="0" borderId="32" xfId="0" applyFont="1" applyBorder="1" applyAlignment="1">
      <alignment horizontal="right" vertical="center" wrapText="1"/>
    </xf>
    <xf numFmtId="44" fontId="12" fillId="0" borderId="32" xfId="0" applyNumberFormat="1" applyFont="1" applyBorder="1" applyAlignment="1">
      <alignment horizontal="center" vertical="center"/>
    </xf>
    <xf numFmtId="1" fontId="5" fillId="0" borderId="32" xfId="0" applyNumberFormat="1" applyFont="1" applyBorder="1" applyAlignment="1">
      <alignment horizontal="right" vertical="center" wrapText="1"/>
    </xf>
    <xf numFmtId="170" fontId="5" fillId="0" borderId="34" xfId="4" applyNumberFormat="1" applyFont="1" applyFill="1" applyBorder="1" applyAlignment="1">
      <alignment horizontal="center" vertical="center" wrapText="1"/>
    </xf>
    <xf numFmtId="10" fontId="28" fillId="0" borderId="42" xfId="0" applyNumberFormat="1" applyFont="1" applyBorder="1" applyAlignment="1">
      <alignment horizontal="left" vertical="center" wrapText="1"/>
    </xf>
    <xf numFmtId="1" fontId="5" fillId="0" borderId="34" xfId="0" applyNumberFormat="1" applyFont="1" applyBorder="1" applyAlignment="1">
      <alignment horizontal="right" vertical="center" wrapText="1"/>
    </xf>
    <xf numFmtId="170" fontId="5" fillId="0" borderId="34" xfId="0" applyNumberFormat="1" applyFont="1" applyBorder="1" applyAlignment="1">
      <alignment horizontal="right" vertical="center" wrapText="1"/>
    </xf>
    <xf numFmtId="10" fontId="28" fillId="0" borderId="34" xfId="0" applyNumberFormat="1" applyFont="1" applyBorder="1" applyAlignment="1">
      <alignment horizontal="left" vertical="center" wrapText="1"/>
    </xf>
    <xf numFmtId="170" fontId="20" fillId="0" borderId="34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horizontal="left"/>
    </xf>
    <xf numFmtId="170" fontId="5" fillId="0" borderId="34" xfId="0" applyNumberFormat="1" applyFont="1" applyBorder="1" applyAlignment="1">
      <alignment horizontal="right" vertical="center"/>
    </xf>
    <xf numFmtId="1" fontId="5" fillId="0" borderId="33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left" vertical="center" wrapText="1"/>
    </xf>
    <xf numFmtId="49" fontId="5" fillId="0" borderId="32" xfId="0" applyNumberFormat="1" applyFont="1" applyBorder="1" applyAlignment="1">
      <alignment horizontal="left"/>
    </xf>
    <xf numFmtId="170" fontId="4" fillId="0" borderId="32" xfId="0" applyNumberFormat="1" applyFont="1" applyBorder="1" applyAlignment="1">
      <alignment horizontal="right" vertical="center"/>
    </xf>
    <xf numFmtId="49" fontId="25" fillId="0" borderId="32" xfId="0" applyNumberFormat="1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7" xfId="0" applyFont="1" applyBorder="1" applyAlignment="1">
      <alignment horizontal="right"/>
    </xf>
    <xf numFmtId="170" fontId="5" fillId="0" borderId="35" xfId="0" applyNumberFormat="1" applyFont="1" applyBorder="1" applyAlignment="1">
      <alignment horizontal="right" vertical="center"/>
    </xf>
    <xf numFmtId="0" fontId="30" fillId="0" borderId="32" xfId="0" applyFont="1" applyBorder="1" applyAlignment="1">
      <alignment horizontal="left" wrapText="1"/>
    </xf>
    <xf numFmtId="170" fontId="5" fillId="0" borderId="33" xfId="4" applyNumberFormat="1" applyFont="1" applyFill="1" applyBorder="1" applyAlignment="1">
      <alignment horizontal="center" vertical="center" wrapText="1"/>
    </xf>
    <xf numFmtId="0" fontId="30" fillId="0" borderId="33" xfId="0" applyFont="1" applyBorder="1" applyAlignment="1">
      <alignment horizontal="left" wrapText="1"/>
    </xf>
    <xf numFmtId="170" fontId="4" fillId="0" borderId="24" xfId="0" applyNumberFormat="1" applyFont="1" applyBorder="1" applyAlignment="1">
      <alignment horizontal="right" vertical="center"/>
    </xf>
    <xf numFmtId="0" fontId="12" fillId="0" borderId="31" xfId="0" applyFont="1" applyBorder="1" applyAlignment="1">
      <alignment horizontal="left"/>
    </xf>
    <xf numFmtId="0" fontId="12" fillId="0" borderId="34" xfId="0" applyFont="1" applyBorder="1" applyAlignment="1">
      <alignment horizontal="left" vertical="center"/>
    </xf>
    <xf numFmtId="170" fontId="12" fillId="0" borderId="34" xfId="4" applyNumberFormat="1" applyFont="1" applyFill="1" applyBorder="1" applyAlignment="1">
      <alignment horizontal="left" vertical="center"/>
    </xf>
    <xf numFmtId="44" fontId="4" fillId="0" borderId="34" xfId="0" applyNumberFormat="1" applyFont="1" applyBorder="1" applyAlignment="1">
      <alignment horizontal="left" vertical="center" wrapText="1"/>
    </xf>
    <xf numFmtId="44" fontId="4" fillId="0" borderId="32" xfId="0" applyNumberFormat="1" applyFont="1" applyBorder="1" applyAlignment="1">
      <alignment horizontal="left" vertical="center" wrapText="1"/>
    </xf>
    <xf numFmtId="0" fontId="4" fillId="7" borderId="37" xfId="0" applyFont="1" applyFill="1" applyBorder="1" applyAlignment="1">
      <alignment horizontal="left" wrapText="1"/>
    </xf>
    <xf numFmtId="0" fontId="4" fillId="7" borderId="37" xfId="0" applyFont="1" applyFill="1" applyBorder="1" applyAlignment="1">
      <alignment horizontal="right" wrapText="1"/>
    </xf>
    <xf numFmtId="0" fontId="4" fillId="7" borderId="32" xfId="0" applyFont="1" applyFill="1" applyBorder="1" applyAlignment="1">
      <alignment horizontal="left" vertical="center" wrapText="1"/>
    </xf>
    <xf numFmtId="44" fontId="4" fillId="7" borderId="32" xfId="4" applyFont="1" applyFill="1" applyBorder="1" applyAlignment="1">
      <alignment horizontal="left" vertical="center" wrapText="1"/>
    </xf>
    <xf numFmtId="0" fontId="4" fillId="7" borderId="35" xfId="0" applyFont="1" applyFill="1" applyBorder="1" applyAlignment="1">
      <alignment horizontal="right" vertical="center" wrapText="1"/>
    </xf>
    <xf numFmtId="170" fontId="4" fillId="7" borderId="36" xfId="0" applyNumberFormat="1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left" wrapText="1"/>
    </xf>
    <xf numFmtId="0" fontId="4" fillId="0" borderId="31" xfId="0" applyFont="1" applyBorder="1" applyAlignment="1">
      <alignment horizontal="right" wrapText="1"/>
    </xf>
    <xf numFmtId="44" fontId="4" fillId="0" borderId="34" xfId="4" applyFont="1" applyFill="1" applyBorder="1" applyAlignment="1">
      <alignment horizontal="left" vertical="center" wrapText="1"/>
    </xf>
    <xf numFmtId="0" fontId="4" fillId="0" borderId="37" xfId="0" applyFont="1" applyBorder="1" applyAlignment="1">
      <alignment wrapText="1"/>
    </xf>
    <xf numFmtId="0" fontId="5" fillId="0" borderId="32" xfId="0" applyFont="1" applyBorder="1" applyAlignment="1">
      <alignment vertical="center" wrapText="1"/>
    </xf>
    <xf numFmtId="170" fontId="5" fillId="0" borderId="32" xfId="4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2" fontId="30" fillId="0" borderId="39" xfId="0" applyNumberFormat="1" applyFont="1" applyBorder="1" applyAlignment="1">
      <alignment horizontal="right"/>
    </xf>
    <xf numFmtId="0" fontId="4" fillId="0" borderId="32" xfId="0" applyFont="1" applyBorder="1" applyAlignment="1">
      <alignment horizontal="left" wrapText="1"/>
    </xf>
    <xf numFmtId="0" fontId="4" fillId="0" borderId="32" xfId="0" applyFont="1" applyBorder="1" applyAlignment="1">
      <alignment wrapText="1"/>
    </xf>
    <xf numFmtId="0" fontId="4" fillId="0" borderId="35" xfId="0" applyFont="1" applyBorder="1" applyAlignment="1">
      <alignment horizontal="left" vertical="center" wrapText="1"/>
    </xf>
    <xf numFmtId="44" fontId="12" fillId="0" borderId="35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49" fontId="25" fillId="0" borderId="32" xfId="0" applyNumberFormat="1" applyFont="1" applyBorder="1" applyAlignment="1">
      <alignment horizontal="left" vertical="center" wrapText="1"/>
    </xf>
    <xf numFmtId="49" fontId="5" fillId="0" borderId="37" xfId="0" applyNumberFormat="1" applyFont="1" applyBorder="1" applyAlignment="1">
      <alignment horizontal="left" wrapText="1"/>
    </xf>
    <xf numFmtId="49" fontId="5" fillId="0" borderId="32" xfId="0" applyNumberFormat="1" applyFont="1" applyBorder="1" applyAlignment="1">
      <alignment horizontal="left" vertical="center" wrapText="1"/>
    </xf>
    <xf numFmtId="10" fontId="28" fillId="7" borderId="32" xfId="0" applyNumberFormat="1" applyFont="1" applyFill="1" applyBorder="1" applyAlignment="1">
      <alignment vertical="center" wrapText="1"/>
    </xf>
    <xf numFmtId="0" fontId="12" fillId="0" borderId="27" xfId="0" applyFont="1" applyBorder="1" applyAlignment="1">
      <alignment horizontal="left" vertical="center" indent="1"/>
    </xf>
    <xf numFmtId="49" fontId="27" fillId="0" borderId="0" xfId="0" applyNumberFormat="1" applyFont="1" applyAlignment="1">
      <alignment horizontal="left" wrapText="1"/>
    </xf>
    <xf numFmtId="49" fontId="27" fillId="0" borderId="0" xfId="0" applyNumberFormat="1" applyFont="1" applyAlignment="1">
      <alignment horizontal="right" vertical="center" wrapText="1"/>
    </xf>
    <xf numFmtId="49" fontId="27" fillId="0" borderId="0" xfId="0" applyNumberFormat="1" applyFont="1" applyAlignment="1">
      <alignment horizontal="left" vertical="center" wrapText="1"/>
    </xf>
    <xf numFmtId="44" fontId="20" fillId="0" borderId="0" xfId="0" applyNumberFormat="1" applyFont="1" applyAlignment="1">
      <alignment horizontal="right" vertical="center"/>
    </xf>
    <xf numFmtId="0" fontId="12" fillId="0" borderId="37" xfId="0" applyFont="1" applyBorder="1" applyAlignment="1">
      <alignment horizontal="left" vertical="center" indent="1"/>
    </xf>
    <xf numFmtId="0" fontId="20" fillId="6" borderId="32" xfId="0" applyFont="1" applyFill="1" applyBorder="1" applyAlignment="1">
      <alignment horizontal="left" vertical="center"/>
    </xf>
    <xf numFmtId="0" fontId="20" fillId="6" borderId="24" xfId="0" applyFont="1" applyFill="1" applyBorder="1" applyAlignment="1">
      <alignment horizontal="left"/>
    </xf>
    <xf numFmtId="165" fontId="32" fillId="3" borderId="0" xfId="0" applyNumberFormat="1" applyFont="1" applyFill="1" applyAlignment="1">
      <alignment horizontal="left"/>
    </xf>
    <xf numFmtId="166" fontId="32" fillId="3" borderId="0" xfId="0" applyNumberFormat="1" applyFont="1" applyFill="1" applyAlignment="1">
      <alignment horizontal="left"/>
    </xf>
    <xf numFmtId="165" fontId="5" fillId="2" borderId="3" xfId="0" applyNumberFormat="1" applyFont="1" applyFill="1" applyBorder="1" applyAlignment="1">
      <alignment horizontal="center" vertical="center" wrapText="1"/>
    </xf>
    <xf numFmtId="165" fontId="1" fillId="3" borderId="0" xfId="0" applyNumberFormat="1" applyFont="1" applyFill="1" applyAlignment="1">
      <alignment horizontal="left" vertical="center"/>
    </xf>
    <xf numFmtId="166" fontId="1" fillId="3" borderId="0" xfId="0" applyNumberFormat="1" applyFont="1" applyFill="1" applyAlignment="1">
      <alignment horizontal="left" vertical="center"/>
    </xf>
    <xf numFmtId="173" fontId="6" fillId="3" borderId="0" xfId="0" applyNumberFormat="1" applyFont="1" applyFill="1" applyAlignment="1">
      <alignment horizontal="right"/>
    </xf>
    <xf numFmtId="173" fontId="7" fillId="3" borderId="0" xfId="0" applyNumberFormat="1" applyFont="1" applyFill="1" applyAlignment="1">
      <alignment horizontal="right"/>
    </xf>
    <xf numFmtId="173" fontId="4" fillId="2" borderId="5" xfId="0" applyNumberFormat="1" applyFont="1" applyFill="1" applyBorder="1" applyAlignment="1">
      <alignment horizontal="right" vertical="center"/>
    </xf>
    <xf numFmtId="173" fontId="5" fillId="2" borderId="5" xfId="0" applyNumberFormat="1" applyFont="1" applyFill="1" applyBorder="1" applyAlignment="1">
      <alignment horizontal="right" vertical="center"/>
    </xf>
    <xf numFmtId="173" fontId="5" fillId="4" borderId="0" xfId="0" applyNumberFormat="1" applyFont="1" applyFill="1" applyAlignment="1">
      <alignment horizontal="right" vertical="center"/>
    </xf>
    <xf numFmtId="173" fontId="4" fillId="4" borderId="0" xfId="0" applyNumberFormat="1" applyFont="1" applyFill="1" applyAlignment="1">
      <alignment horizontal="right" vertical="center"/>
    </xf>
    <xf numFmtId="173" fontId="5" fillId="2" borderId="0" xfId="0" applyNumberFormat="1" applyFont="1" applyFill="1" applyAlignment="1">
      <alignment horizontal="right" vertical="center"/>
    </xf>
    <xf numFmtId="173" fontId="4" fillId="4" borderId="2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0" fontId="32" fillId="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2" xfId="0" applyBorder="1"/>
    <xf numFmtId="0" fontId="31" fillId="5" borderId="32" xfId="0" applyFont="1" applyFill="1" applyBorder="1" applyAlignment="1">
      <alignment horizontal="center" vertical="center" wrapText="1"/>
    </xf>
    <xf numFmtId="174" fontId="0" fillId="0" borderId="32" xfId="0" applyNumberFormat="1" applyBorder="1"/>
    <xf numFmtId="174" fontId="31" fillId="5" borderId="32" xfId="0" applyNumberFormat="1" applyFont="1" applyFill="1" applyBorder="1" applyAlignment="1">
      <alignment vertical="center"/>
    </xf>
    <xf numFmtId="173" fontId="0" fillId="0" borderId="32" xfId="0" applyNumberFormat="1" applyBorder="1"/>
    <xf numFmtId="173" fontId="31" fillId="5" borderId="32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10" fontId="29" fillId="0" borderId="32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10" fontId="24" fillId="0" borderId="32" xfId="0" applyNumberFormat="1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49" fontId="4" fillId="0" borderId="37" xfId="0" applyNumberFormat="1" applyFont="1" applyBorder="1" applyAlignment="1">
      <alignment horizontal="left" wrapText="1"/>
    </xf>
    <xf numFmtId="170" fontId="5" fillId="0" borderId="34" xfId="4" applyNumberFormat="1" applyFont="1" applyFill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1" fontId="5" fillId="0" borderId="34" xfId="0" applyNumberFormat="1" applyFont="1" applyBorder="1" applyAlignment="1">
      <alignment horizontal="right" vertical="center"/>
    </xf>
    <xf numFmtId="49" fontId="5" fillId="0" borderId="31" xfId="0" applyNumberFormat="1" applyFont="1" applyBorder="1" applyAlignment="1">
      <alignment horizontal="left" wrapText="1"/>
    </xf>
    <xf numFmtId="0" fontId="5" fillId="0" borderId="33" xfId="0" applyFont="1" applyBorder="1" applyAlignment="1">
      <alignment horizontal="left" wrapText="1"/>
    </xf>
    <xf numFmtId="0" fontId="1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34" xfId="0" applyFont="1" applyBorder="1" applyAlignment="1">
      <alignment horizontal="left" vertical="center"/>
    </xf>
    <xf numFmtId="0" fontId="5" fillId="0" borderId="34" xfId="0" applyFont="1" applyBorder="1" applyAlignment="1">
      <alignment horizontal="right" vertical="center"/>
    </xf>
    <xf numFmtId="0" fontId="5" fillId="0" borderId="31" xfId="0" applyFont="1" applyBorder="1" applyAlignment="1">
      <alignment horizontal="left"/>
    </xf>
    <xf numFmtId="44" fontId="17" fillId="0" borderId="32" xfId="0" applyNumberFormat="1" applyFont="1" applyBorder="1" applyAlignment="1">
      <alignment horizontal="center" vertical="center"/>
    </xf>
    <xf numFmtId="170" fontId="5" fillId="0" borderId="24" xfId="0" applyNumberFormat="1" applyFont="1" applyBorder="1" applyAlignment="1">
      <alignment horizontal="right" vertical="center"/>
    </xf>
    <xf numFmtId="170" fontId="12" fillId="0" borderId="34" xfId="0" applyNumberFormat="1" applyFont="1" applyBorder="1" applyAlignment="1">
      <alignment horizontal="right" vertical="center"/>
    </xf>
    <xf numFmtId="0" fontId="12" fillId="0" borderId="34" xfId="0" applyFont="1" applyBorder="1" applyAlignment="1">
      <alignment horizontal="left" vertical="center" wrapText="1"/>
    </xf>
    <xf numFmtId="49" fontId="25" fillId="0" borderId="34" xfId="0" applyNumberFormat="1" applyFont="1" applyBorder="1" applyAlignment="1">
      <alignment horizontal="left"/>
    </xf>
    <xf numFmtId="0" fontId="5" fillId="0" borderId="33" xfId="0" applyFont="1" applyBorder="1" applyAlignment="1">
      <alignment horizontal="left" vertical="center"/>
    </xf>
    <xf numFmtId="170" fontId="12" fillId="0" borderId="33" xfId="0" applyNumberFormat="1" applyFont="1" applyBorder="1" applyAlignment="1">
      <alignment horizontal="right" vertical="center"/>
    </xf>
    <xf numFmtId="170" fontId="20" fillId="7" borderId="36" xfId="0" applyNumberFormat="1" applyFont="1" applyFill="1" applyBorder="1" applyAlignment="1">
      <alignment horizontal="center" vertical="center"/>
    </xf>
    <xf numFmtId="0" fontId="28" fillId="0" borderId="32" xfId="0" applyFont="1" applyBorder="1" applyAlignment="1">
      <alignment horizontal="left" vertical="center" wrapText="1"/>
    </xf>
    <xf numFmtId="170" fontId="20" fillId="7" borderId="43" xfId="0" applyNumberFormat="1" applyFont="1" applyFill="1" applyBorder="1" applyAlignment="1">
      <alignment vertical="center"/>
    </xf>
    <xf numFmtId="0" fontId="20" fillId="6" borderId="0" xfId="0" applyFont="1" applyFill="1" applyAlignment="1">
      <alignment horizontal="left"/>
    </xf>
    <xf numFmtId="0" fontId="22" fillId="6" borderId="25" xfId="0" applyFont="1" applyFill="1" applyBorder="1" applyAlignment="1">
      <alignment wrapText="1"/>
    </xf>
    <xf numFmtId="0" fontId="4" fillId="6" borderId="30" xfId="0" applyFont="1" applyFill="1" applyBorder="1" applyAlignment="1">
      <alignment horizontal="left"/>
    </xf>
    <xf numFmtId="0" fontId="4" fillId="0" borderId="34" xfId="0" applyFont="1" applyBorder="1" applyAlignment="1">
      <alignment wrapText="1"/>
    </xf>
    <xf numFmtId="0" fontId="4" fillId="6" borderId="32" xfId="0" applyFont="1" applyFill="1" applyBorder="1" applyAlignment="1">
      <alignment wrapText="1"/>
    </xf>
    <xf numFmtId="0" fontId="4" fillId="6" borderId="34" xfId="0" applyFont="1" applyFill="1" applyBorder="1" applyAlignment="1">
      <alignment wrapText="1"/>
    </xf>
    <xf numFmtId="0" fontId="4" fillId="7" borderId="35" xfId="0" applyFont="1" applyFill="1" applyBorder="1" applyAlignment="1">
      <alignment vertical="center" wrapText="1"/>
    </xf>
    <xf numFmtId="0" fontId="4" fillId="7" borderId="38" xfId="0" applyFont="1" applyFill="1" applyBorder="1" applyAlignment="1">
      <alignment vertical="center" wrapText="1"/>
    </xf>
    <xf numFmtId="0" fontId="4" fillId="7" borderId="24" xfId="0" applyFont="1" applyFill="1" applyBorder="1" applyAlignment="1">
      <alignment wrapText="1"/>
    </xf>
    <xf numFmtId="0" fontId="4" fillId="7" borderId="25" xfId="0" applyFont="1" applyFill="1" applyBorder="1" applyAlignment="1">
      <alignment wrapText="1"/>
    </xf>
    <xf numFmtId="0" fontId="4" fillId="7" borderId="30" xfId="0" applyFont="1" applyFill="1" applyBorder="1" applyAlignment="1">
      <alignment vertical="center" wrapText="1"/>
    </xf>
    <xf numFmtId="0" fontId="4" fillId="7" borderId="24" xfId="0" applyFont="1" applyFill="1" applyBorder="1" applyAlignment="1">
      <alignment vertical="center" wrapText="1"/>
    </xf>
    <xf numFmtId="0" fontId="4" fillId="7" borderId="25" xfId="0" applyFont="1" applyFill="1" applyBorder="1" applyAlignment="1">
      <alignment vertical="center" wrapText="1"/>
    </xf>
    <xf numFmtId="0" fontId="20" fillId="6" borderId="24" xfId="0" applyFont="1" applyFill="1" applyBorder="1"/>
    <xf numFmtId="0" fontId="20" fillId="6" borderId="25" xfId="0" applyFont="1" applyFill="1" applyBorder="1"/>
    <xf numFmtId="0" fontId="20" fillId="6" borderId="32" xfId="0" applyFont="1" applyFill="1" applyBorder="1" applyAlignment="1">
      <alignment vertical="center"/>
    </xf>
    <xf numFmtId="0" fontId="20" fillId="7" borderId="24" xfId="0" applyFont="1" applyFill="1" applyBorder="1" applyAlignment="1">
      <alignment vertical="center"/>
    </xf>
    <xf numFmtId="0" fontId="20" fillId="7" borderId="25" xfId="0" applyFont="1" applyFill="1" applyBorder="1" applyAlignment="1">
      <alignment vertical="center"/>
    </xf>
    <xf numFmtId="0" fontId="20" fillId="7" borderId="35" xfId="0" applyFont="1" applyFill="1" applyBorder="1" applyAlignment="1">
      <alignment vertical="center"/>
    </xf>
    <xf numFmtId="0" fontId="20" fillId="7" borderId="38" xfId="0" applyFont="1" applyFill="1" applyBorder="1" applyAlignment="1">
      <alignment vertical="center"/>
    </xf>
    <xf numFmtId="0" fontId="20" fillId="7" borderId="32" xfId="0" applyFont="1" applyFill="1" applyBorder="1" applyAlignment="1">
      <alignment vertical="center"/>
    </xf>
    <xf numFmtId="0" fontId="20" fillId="5" borderId="32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vertical="center" wrapText="1"/>
    </xf>
    <xf numFmtId="0" fontId="20" fillId="0" borderId="24" xfId="0" applyFont="1" applyBorder="1"/>
    <xf numFmtId="0" fontId="20" fillId="0" borderId="25" xfId="0" applyFont="1" applyBorder="1"/>
    <xf numFmtId="44" fontId="20" fillId="5" borderId="32" xfId="4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left" vertical="center" wrapText="1"/>
    </xf>
    <xf numFmtId="44" fontId="4" fillId="6" borderId="32" xfId="4" applyFont="1" applyFill="1" applyBorder="1" applyAlignment="1">
      <alignment horizontal="left" vertical="center" wrapText="1"/>
    </xf>
    <xf numFmtId="0" fontId="4" fillId="6" borderId="32" xfId="0" applyFont="1" applyFill="1" applyBorder="1" applyAlignment="1">
      <alignment horizontal="right" vertical="center" wrapText="1"/>
    </xf>
    <xf numFmtId="0" fontId="4" fillId="6" borderId="34" xfId="0" applyFont="1" applyFill="1" applyBorder="1" applyAlignment="1">
      <alignment horizontal="left" vertical="center" wrapText="1"/>
    </xf>
    <xf numFmtId="10" fontId="28" fillId="6" borderId="32" xfId="0" applyNumberFormat="1" applyFont="1" applyFill="1" applyBorder="1" applyAlignment="1">
      <alignment horizontal="left" vertical="center" wrapText="1"/>
    </xf>
    <xf numFmtId="0" fontId="4" fillId="6" borderId="35" xfId="0" applyFont="1" applyFill="1" applyBorder="1" applyAlignment="1">
      <alignment horizontal="left" vertical="center" wrapText="1" indent="1"/>
    </xf>
    <xf numFmtId="0" fontId="4" fillId="6" borderId="35" xfId="0" applyFont="1" applyFill="1" applyBorder="1" applyAlignment="1">
      <alignment horizontal="left"/>
    </xf>
    <xf numFmtId="0" fontId="4" fillId="6" borderId="38" xfId="0" applyFont="1" applyFill="1" applyBorder="1" applyAlignment="1">
      <alignment horizontal="right"/>
    </xf>
    <xf numFmtId="0" fontId="4" fillId="6" borderId="38" xfId="0" applyFont="1" applyFill="1" applyBorder="1" applyAlignment="1">
      <alignment horizontal="left" vertical="center"/>
    </xf>
    <xf numFmtId="0" fontId="4" fillId="6" borderId="38" xfId="0" applyFont="1" applyFill="1" applyBorder="1" applyAlignment="1">
      <alignment vertical="center"/>
    </xf>
    <xf numFmtId="0" fontId="4" fillId="6" borderId="38" xfId="0" applyFont="1" applyFill="1" applyBorder="1" applyAlignment="1">
      <alignment horizontal="right" vertical="center"/>
    </xf>
    <xf numFmtId="44" fontId="5" fillId="6" borderId="0" xfId="0" applyNumberFormat="1" applyFont="1" applyFill="1" applyAlignment="1">
      <alignment vertical="center"/>
    </xf>
    <xf numFmtId="10" fontId="28" fillId="6" borderId="32" xfId="0" applyNumberFormat="1" applyFont="1" applyFill="1" applyBorder="1" applyAlignment="1">
      <alignment vertical="center"/>
    </xf>
    <xf numFmtId="44" fontId="5" fillId="6" borderId="0" xfId="0" applyNumberFormat="1" applyFont="1" applyFill="1" applyAlignment="1">
      <alignment vertical="center" wrapText="1"/>
    </xf>
    <xf numFmtId="0" fontId="4" fillId="6" borderId="38" xfId="0" applyFont="1" applyFill="1" applyBorder="1" applyAlignment="1">
      <alignment horizontal="left" wrapText="1"/>
    </xf>
    <xf numFmtId="0" fontId="4" fillId="6" borderId="38" xfId="0" applyFont="1" applyFill="1" applyBorder="1" applyAlignment="1">
      <alignment horizontal="right" wrapText="1"/>
    </xf>
    <xf numFmtId="0" fontId="20" fillId="6" borderId="38" xfId="0" applyFont="1" applyFill="1" applyBorder="1" applyAlignment="1">
      <alignment horizontal="left" vertical="center" wrapText="1"/>
    </xf>
    <xf numFmtId="44" fontId="4" fillId="6" borderId="38" xfId="4" applyFont="1" applyFill="1" applyBorder="1" applyAlignment="1">
      <alignment horizontal="left" vertical="center" wrapText="1"/>
    </xf>
    <xf numFmtId="0" fontId="4" fillId="6" borderId="38" xfId="0" applyFont="1" applyFill="1" applyBorder="1" applyAlignment="1">
      <alignment horizontal="right" vertical="center" wrapText="1"/>
    </xf>
    <xf numFmtId="44" fontId="4" fillId="6" borderId="32" xfId="0" applyNumberFormat="1" applyFont="1" applyFill="1" applyBorder="1" applyAlignment="1">
      <alignment vertical="center"/>
    </xf>
    <xf numFmtId="0" fontId="4" fillId="6" borderId="31" xfId="0" applyFont="1" applyFill="1" applyBorder="1" applyAlignment="1">
      <alignment horizontal="right" wrapText="1"/>
    </xf>
    <xf numFmtId="44" fontId="4" fillId="6" borderId="34" xfId="4" applyFont="1" applyFill="1" applyBorder="1" applyAlignment="1">
      <alignment horizontal="left" vertical="center" wrapText="1"/>
    </xf>
    <xf numFmtId="170" fontId="4" fillId="6" borderId="34" xfId="0" applyNumberFormat="1" applyFont="1" applyFill="1" applyBorder="1" applyAlignment="1">
      <alignment horizontal="right" vertical="center" wrapText="1"/>
    </xf>
    <xf numFmtId="10" fontId="28" fillId="6" borderId="42" xfId="0" applyNumberFormat="1" applyFont="1" applyFill="1" applyBorder="1" applyAlignment="1">
      <alignment horizontal="left" vertical="center" wrapText="1"/>
    </xf>
    <xf numFmtId="0" fontId="16" fillId="6" borderId="35" xfId="0" applyFont="1" applyFill="1" applyBorder="1" applyAlignment="1">
      <alignment horizontal="left" vertical="center" wrapText="1"/>
    </xf>
    <xf numFmtId="10" fontId="24" fillId="6" borderId="32" xfId="0" applyNumberFormat="1" applyFont="1" applyFill="1" applyBorder="1" applyAlignment="1">
      <alignment horizontal="left" vertical="center" wrapText="1"/>
    </xf>
    <xf numFmtId="0" fontId="19" fillId="0" borderId="32" xfId="0" applyFont="1" applyBorder="1" applyAlignment="1">
      <alignment horizontal="center" vertical="center"/>
    </xf>
    <xf numFmtId="0" fontId="28" fillId="6" borderId="32" xfId="0" applyFont="1" applyFill="1" applyBorder="1" applyAlignment="1">
      <alignment horizontal="right" vertical="center" wrapText="1"/>
    </xf>
    <xf numFmtId="0" fontId="26" fillId="0" borderId="32" xfId="0" applyFont="1" applyBorder="1" applyAlignment="1">
      <alignment horizontal="left" vertical="center"/>
    </xf>
    <xf numFmtId="0" fontId="19" fillId="0" borderId="26" xfId="0" applyFont="1" applyBorder="1" applyAlignment="1">
      <alignment horizontal="center" vertical="center"/>
    </xf>
    <xf numFmtId="0" fontId="28" fillId="6" borderId="37" xfId="0" applyFont="1" applyFill="1" applyBorder="1" applyAlignment="1">
      <alignment vertical="center" wrapText="1"/>
    </xf>
    <xf numFmtId="0" fontId="19" fillId="0" borderId="33" xfId="0" applyFont="1" applyBorder="1" applyAlignment="1">
      <alignment horizontal="center" vertical="center"/>
    </xf>
    <xf numFmtId="0" fontId="26" fillId="0" borderId="33" xfId="0" applyFont="1" applyBorder="1" applyAlignment="1">
      <alignment horizontal="left" vertical="center"/>
    </xf>
    <xf numFmtId="0" fontId="28" fillId="7" borderId="37" xfId="0" applyFont="1" applyFill="1" applyBorder="1" applyAlignment="1">
      <alignment vertical="center" wrapText="1"/>
    </xf>
    <xf numFmtId="0" fontId="28" fillId="0" borderId="42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center" vertical="center"/>
    </xf>
    <xf numFmtId="10" fontId="29" fillId="0" borderId="32" xfId="0" applyNumberFormat="1" applyFont="1" applyBorder="1" applyAlignment="1">
      <alignment horizontal="left" vertical="center"/>
    </xf>
    <xf numFmtId="1" fontId="5" fillId="0" borderId="6" xfId="0" applyNumberFormat="1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170" fontId="5" fillId="0" borderId="32" xfId="4" applyNumberFormat="1" applyFont="1" applyFill="1" applyBorder="1" applyAlignment="1">
      <alignment horizontal="center" vertical="center"/>
    </xf>
    <xf numFmtId="173" fontId="5" fillId="6" borderId="5" xfId="0" applyNumberFormat="1" applyFont="1" applyFill="1" applyBorder="1" applyAlignment="1">
      <alignment horizontal="right" vertical="center"/>
    </xf>
    <xf numFmtId="173" fontId="4" fillId="6" borderId="5" xfId="0" applyNumberFormat="1" applyFont="1" applyFill="1" applyBorder="1" applyAlignment="1">
      <alignment horizontal="right" vertical="center"/>
    </xf>
    <xf numFmtId="173" fontId="5" fillId="0" borderId="6" xfId="0" applyNumberFormat="1" applyFont="1" applyBorder="1" applyAlignment="1">
      <alignment horizontal="right" vertical="center"/>
    </xf>
    <xf numFmtId="173" fontId="14" fillId="4" borderId="0" xfId="0" applyNumberFormat="1" applyFont="1" applyFill="1" applyAlignment="1">
      <alignment horizontal="right" vertical="center"/>
    </xf>
    <xf numFmtId="173" fontId="7" fillId="3" borderId="0" xfId="0" applyNumberFormat="1" applyFont="1" applyFill="1" applyAlignment="1">
      <alignment horizontal="left"/>
    </xf>
    <xf numFmtId="173" fontId="7" fillId="3" borderId="0" xfId="0" applyNumberFormat="1" applyFont="1" applyFill="1" applyAlignment="1">
      <alignment horizontal="right" indent="1"/>
    </xf>
    <xf numFmtId="173" fontId="5" fillId="6" borderId="5" xfId="0" applyNumberFormat="1" applyFont="1" applyFill="1" applyBorder="1" applyAlignment="1">
      <alignment horizontal="right" vertical="center" indent="1"/>
    </xf>
    <xf numFmtId="173" fontId="4" fillId="6" borderId="5" xfId="0" applyNumberFormat="1" applyFont="1" applyFill="1" applyBorder="1" applyAlignment="1">
      <alignment horizontal="right" vertical="center" indent="1"/>
    </xf>
    <xf numFmtId="173" fontId="5" fillId="5" borderId="8" xfId="0" applyNumberFormat="1" applyFont="1" applyFill="1" applyBorder="1" applyAlignment="1">
      <alignment horizontal="right" vertical="center" indent="1"/>
    </xf>
    <xf numFmtId="173" fontId="5" fillId="0" borderId="6" xfId="0" applyNumberFormat="1" applyFont="1" applyBorder="1" applyAlignment="1">
      <alignment horizontal="right" vertical="center" indent="1"/>
    </xf>
    <xf numFmtId="173" fontId="5" fillId="4" borderId="0" xfId="0" applyNumberFormat="1" applyFont="1" applyFill="1" applyAlignment="1">
      <alignment horizontal="right" vertical="center" indent="1"/>
    </xf>
    <xf numFmtId="173" fontId="5" fillId="2" borderId="0" xfId="0" applyNumberFormat="1" applyFont="1" applyFill="1" applyAlignment="1">
      <alignment horizontal="right" vertical="center" indent="1"/>
    </xf>
    <xf numFmtId="173" fontId="14" fillId="4" borderId="0" xfId="0" applyNumberFormat="1" applyFont="1" applyFill="1" applyAlignment="1">
      <alignment horizontal="right" vertical="center" indent="1"/>
    </xf>
    <xf numFmtId="49" fontId="5" fillId="0" borderId="11" xfId="0" applyNumberFormat="1" applyFont="1" applyBorder="1" applyAlignment="1">
      <alignment vertical="center"/>
    </xf>
    <xf numFmtId="173" fontId="5" fillId="0" borderId="17" xfId="0" applyNumberFormat="1" applyFont="1" applyBorder="1" applyAlignment="1">
      <alignment horizontal="right" vertical="center"/>
    </xf>
    <xf numFmtId="173" fontId="5" fillId="0" borderId="11" xfId="0" applyNumberFormat="1" applyFont="1" applyBorder="1" applyAlignment="1">
      <alignment horizontal="right" vertical="center"/>
    </xf>
    <xf numFmtId="173" fontId="5" fillId="0" borderId="20" xfId="0" applyNumberFormat="1" applyFont="1" applyBorder="1" applyAlignment="1">
      <alignment horizontal="right" vertical="center"/>
    </xf>
    <xf numFmtId="173" fontId="5" fillId="0" borderId="19" xfId="0" applyNumberFormat="1" applyFont="1" applyBorder="1" applyAlignment="1">
      <alignment horizontal="right" vertical="center"/>
    </xf>
    <xf numFmtId="173" fontId="5" fillId="0" borderId="14" xfId="0" applyNumberFormat="1" applyFont="1" applyBorder="1" applyAlignment="1">
      <alignment horizontal="right" vertical="center"/>
    </xf>
    <xf numFmtId="173" fontId="5" fillId="0" borderId="21" xfId="0" applyNumberFormat="1" applyFont="1" applyBorder="1" applyAlignment="1">
      <alignment horizontal="right" vertical="center"/>
    </xf>
    <xf numFmtId="173" fontId="5" fillId="5" borderId="2" xfId="0" applyNumberFormat="1" applyFont="1" applyFill="1" applyBorder="1" applyAlignment="1">
      <alignment horizontal="right" vertical="center"/>
    </xf>
    <xf numFmtId="173" fontId="5" fillId="0" borderId="0" xfId="0" applyNumberFormat="1" applyFont="1" applyAlignment="1">
      <alignment horizontal="right" vertical="center"/>
    </xf>
    <xf numFmtId="173" fontId="5" fillId="5" borderId="0" xfId="0" applyNumberFormat="1" applyFont="1" applyFill="1" applyAlignment="1">
      <alignment horizontal="right" vertical="center" wrapText="1"/>
    </xf>
    <xf numFmtId="173" fontId="5" fillId="5" borderId="0" xfId="0" applyNumberFormat="1" applyFont="1" applyFill="1" applyAlignment="1">
      <alignment horizontal="right" vertical="center"/>
    </xf>
    <xf numFmtId="173" fontId="5" fillId="0" borderId="1" xfId="0" applyNumberFormat="1" applyFont="1" applyBorder="1" applyAlignment="1">
      <alignment horizontal="right" vertical="center"/>
    </xf>
    <xf numFmtId="173" fontId="5" fillId="2" borderId="6" xfId="0" applyNumberFormat="1" applyFont="1" applyFill="1" applyBorder="1" applyAlignment="1">
      <alignment horizontal="right" vertical="center" indent="1"/>
    </xf>
    <xf numFmtId="170" fontId="4" fillId="8" borderId="36" xfId="0" applyNumberFormat="1" applyFont="1" applyFill="1" applyBorder="1" applyAlignment="1">
      <alignment vertical="center" wrapText="1"/>
    </xf>
    <xf numFmtId="10" fontId="28" fillId="8" borderId="38" xfId="0" applyNumberFormat="1" applyFont="1" applyFill="1" applyBorder="1" applyAlignment="1">
      <alignment vertical="center" wrapText="1"/>
    </xf>
    <xf numFmtId="170" fontId="4" fillId="8" borderId="32" xfId="0" applyNumberFormat="1" applyFont="1" applyFill="1" applyBorder="1" applyAlignment="1">
      <alignment vertical="center" wrapText="1"/>
    </xf>
    <xf numFmtId="173" fontId="20" fillId="0" borderId="32" xfId="0" applyNumberFormat="1" applyFont="1" applyBorder="1" applyAlignment="1">
      <alignment horizontal="right" vertical="center"/>
    </xf>
    <xf numFmtId="173" fontId="12" fillId="0" borderId="0" xfId="0" applyNumberFormat="1" applyFont="1" applyAlignment="1">
      <alignment horizontal="center" vertical="center"/>
    </xf>
    <xf numFmtId="173" fontId="20" fillId="0" borderId="33" xfId="0" applyNumberFormat="1" applyFont="1" applyBorder="1" applyAlignment="1">
      <alignment horizontal="right" vertical="center"/>
    </xf>
    <xf numFmtId="173" fontId="4" fillId="0" borderId="32" xfId="0" applyNumberFormat="1" applyFont="1" applyBorder="1" applyAlignment="1">
      <alignment horizontal="right" vertical="center"/>
    </xf>
    <xf numFmtId="173" fontId="4" fillId="6" borderId="38" xfId="0" applyNumberFormat="1" applyFont="1" applyFill="1" applyBorder="1" applyAlignment="1">
      <alignment horizontal="right" vertical="center" wrapText="1"/>
    </xf>
    <xf numFmtId="173" fontId="30" fillId="0" borderId="0" xfId="0" applyNumberFormat="1" applyFont="1" applyAlignment="1">
      <alignment horizontal="right"/>
    </xf>
    <xf numFmtId="173" fontId="20" fillId="5" borderId="32" xfId="4" applyNumberFormat="1" applyFont="1" applyFill="1" applyBorder="1" applyAlignment="1">
      <alignment horizontal="center" vertical="center"/>
    </xf>
    <xf numFmtId="173" fontId="4" fillId="8" borderId="32" xfId="0" applyNumberFormat="1" applyFont="1" applyFill="1" applyBorder="1" applyAlignment="1">
      <alignment vertical="center" wrapText="1"/>
    </xf>
    <xf numFmtId="173" fontId="4" fillId="0" borderId="32" xfId="0" applyNumberFormat="1" applyFont="1" applyBorder="1" applyAlignment="1">
      <alignment horizontal="right" vertical="center" wrapText="1"/>
    </xf>
    <xf numFmtId="173" fontId="4" fillId="0" borderId="37" xfId="0" applyNumberFormat="1" applyFont="1" applyBorder="1" applyAlignment="1">
      <alignment horizontal="right" wrapText="1"/>
    </xf>
    <xf numFmtId="173" fontId="20" fillId="7" borderId="47" xfId="0" applyNumberFormat="1" applyFont="1" applyFill="1" applyBorder="1" applyAlignment="1">
      <alignment horizontal="right" vertical="center"/>
    </xf>
    <xf numFmtId="173" fontId="4" fillId="6" borderId="34" xfId="0" applyNumberFormat="1" applyFont="1" applyFill="1" applyBorder="1" applyAlignment="1">
      <alignment horizontal="right" vertical="center" wrapText="1"/>
    </xf>
    <xf numFmtId="173" fontId="20" fillId="7" borderId="0" xfId="0" applyNumberFormat="1" applyFont="1" applyFill="1" applyAlignment="1">
      <alignment horizontal="right" vertical="center"/>
    </xf>
    <xf numFmtId="173" fontId="20" fillId="7" borderId="43" xfId="0" applyNumberFormat="1" applyFont="1" applyFill="1" applyBorder="1" applyAlignment="1">
      <alignment horizontal="right" vertical="center"/>
    </xf>
    <xf numFmtId="173" fontId="12" fillId="0" borderId="32" xfId="0" applyNumberFormat="1" applyFont="1" applyBorder="1" applyAlignment="1">
      <alignment horizontal="right" vertical="center"/>
    </xf>
    <xf numFmtId="173" fontId="5" fillId="0" borderId="32" xfId="0" applyNumberFormat="1" applyFont="1" applyBorder="1" applyAlignment="1">
      <alignment horizontal="right" vertical="center"/>
    </xf>
    <xf numFmtId="173" fontId="4" fillId="6" borderId="37" xfId="0" applyNumberFormat="1" applyFont="1" applyFill="1" applyBorder="1" applyAlignment="1">
      <alignment horizontal="right" wrapText="1"/>
    </xf>
    <xf numFmtId="173" fontId="12" fillId="0" borderId="37" xfId="0" applyNumberFormat="1" applyFont="1" applyBorder="1" applyAlignment="1">
      <alignment horizontal="right" vertical="center"/>
    </xf>
    <xf numFmtId="173" fontId="5" fillId="0" borderId="33" xfId="0" applyNumberFormat="1" applyFont="1" applyBorder="1" applyAlignment="1">
      <alignment horizontal="right" vertical="center"/>
    </xf>
    <xf numFmtId="173" fontId="12" fillId="0" borderId="33" xfId="0" applyNumberFormat="1" applyFont="1" applyBorder="1" applyAlignment="1">
      <alignment horizontal="right" vertical="center"/>
    </xf>
    <xf numFmtId="173" fontId="4" fillId="7" borderId="36" xfId="0" applyNumberFormat="1" applyFont="1" applyFill="1" applyBorder="1" applyAlignment="1">
      <alignment horizontal="right" vertical="center" wrapText="1"/>
    </xf>
    <xf numFmtId="173" fontId="12" fillId="0" borderId="34" xfId="0" applyNumberFormat="1" applyFont="1" applyBorder="1" applyAlignment="1">
      <alignment horizontal="right" vertical="center"/>
    </xf>
    <xf numFmtId="173" fontId="4" fillId="0" borderId="33" xfId="0" applyNumberFormat="1" applyFont="1" applyBorder="1" applyAlignment="1">
      <alignment horizontal="right" vertical="center" wrapText="1"/>
    </xf>
    <xf numFmtId="173" fontId="4" fillId="0" borderId="37" xfId="0" applyNumberFormat="1" applyFont="1" applyBorder="1" applyAlignment="1">
      <alignment horizontal="right" vertical="center" wrapText="1"/>
    </xf>
    <xf numFmtId="173" fontId="20" fillId="0" borderId="32" xfId="4" applyNumberFormat="1" applyFont="1" applyBorder="1" applyAlignment="1">
      <alignment horizontal="right"/>
    </xf>
    <xf numFmtId="173" fontId="4" fillId="6" borderId="32" xfId="0" applyNumberFormat="1" applyFont="1" applyFill="1" applyBorder="1" applyAlignment="1">
      <alignment horizontal="right" vertical="center" wrapText="1"/>
    </xf>
    <xf numFmtId="173" fontId="12" fillId="0" borderId="0" xfId="0" applyNumberFormat="1" applyFont="1" applyAlignment="1">
      <alignment horizontal="right" vertical="center"/>
    </xf>
    <xf numFmtId="173" fontId="4" fillId="0" borderId="34" xfId="0" applyNumberFormat="1" applyFont="1" applyBorder="1" applyAlignment="1">
      <alignment horizontal="right" wrapText="1"/>
    </xf>
    <xf numFmtId="173" fontId="4" fillId="7" borderId="0" xfId="0" applyNumberFormat="1" applyFont="1" applyFill="1" applyAlignment="1">
      <alignment horizontal="right" wrapText="1"/>
    </xf>
    <xf numFmtId="173" fontId="4" fillId="7" borderId="36" xfId="0" applyNumberFormat="1" applyFont="1" applyFill="1" applyBorder="1" applyAlignment="1">
      <alignment horizontal="right" wrapText="1"/>
    </xf>
    <xf numFmtId="173" fontId="12" fillId="0" borderId="42" xfId="0" applyNumberFormat="1" applyFont="1" applyBorder="1" applyAlignment="1">
      <alignment horizontal="right" vertical="center"/>
    </xf>
    <xf numFmtId="173" fontId="4" fillId="6" borderId="32" xfId="0" applyNumberFormat="1" applyFont="1" applyFill="1" applyBorder="1" applyAlignment="1">
      <alignment horizontal="right" wrapText="1"/>
    </xf>
    <xf numFmtId="173" fontId="4" fillId="6" borderId="34" xfId="0" applyNumberFormat="1" applyFont="1" applyFill="1" applyBorder="1" applyAlignment="1">
      <alignment horizontal="right" wrapText="1"/>
    </xf>
    <xf numFmtId="173" fontId="4" fillId="7" borderId="0" xfId="0" applyNumberFormat="1" applyFont="1" applyFill="1" applyAlignment="1">
      <alignment horizontal="right" vertical="center" wrapText="1"/>
    </xf>
    <xf numFmtId="173" fontId="5" fillId="0" borderId="34" xfId="0" applyNumberFormat="1" applyFont="1" applyBorder="1" applyAlignment="1">
      <alignment horizontal="right" vertical="center"/>
    </xf>
    <xf numFmtId="173" fontId="4" fillId="0" borderId="34" xfId="0" applyNumberFormat="1" applyFont="1" applyBorder="1" applyAlignment="1">
      <alignment horizontal="right" vertical="center" wrapText="1"/>
    </xf>
    <xf numFmtId="173" fontId="20" fillId="7" borderId="36" xfId="0" applyNumberFormat="1" applyFont="1" applyFill="1" applyBorder="1" applyAlignment="1">
      <alignment horizontal="right" vertical="center"/>
    </xf>
    <xf numFmtId="173" fontId="4" fillId="7" borderId="47" xfId="0" applyNumberFormat="1" applyFont="1" applyFill="1" applyBorder="1" applyAlignment="1">
      <alignment horizontal="right" vertical="center" wrapText="1"/>
    </xf>
    <xf numFmtId="173" fontId="5" fillId="6" borderId="0" xfId="0" applyNumberFormat="1" applyFont="1" applyFill="1" applyAlignment="1">
      <alignment horizontal="right" vertical="center" wrapText="1"/>
    </xf>
    <xf numFmtId="173" fontId="5" fillId="6" borderId="0" xfId="0" applyNumberFormat="1" applyFont="1" applyFill="1" applyAlignment="1">
      <alignment horizontal="right" vertical="center"/>
    </xf>
    <xf numFmtId="173" fontId="12" fillId="0" borderId="26" xfId="0" applyNumberFormat="1" applyFont="1" applyBorder="1" applyAlignment="1">
      <alignment horizontal="right" vertical="center"/>
    </xf>
    <xf numFmtId="173" fontId="4" fillId="6" borderId="37" xfId="0" applyNumberFormat="1" applyFont="1" applyFill="1" applyBorder="1" applyAlignment="1">
      <alignment horizontal="right" vertical="center"/>
    </xf>
    <xf numFmtId="173" fontId="20" fillId="7" borderId="48" xfId="0" applyNumberFormat="1" applyFont="1" applyFill="1" applyBorder="1" applyAlignment="1">
      <alignment horizontal="right" vertical="center"/>
    </xf>
    <xf numFmtId="173" fontId="4" fillId="0" borderId="42" xfId="0" applyNumberFormat="1" applyFont="1" applyBorder="1" applyAlignment="1">
      <alignment horizontal="right" vertical="center" wrapText="1"/>
    </xf>
    <xf numFmtId="173" fontId="17" fillId="0" borderId="32" xfId="0" applyNumberFormat="1" applyFont="1" applyBorder="1" applyAlignment="1">
      <alignment horizontal="right" vertical="center"/>
    </xf>
    <xf numFmtId="173" fontId="4" fillId="6" borderId="42" xfId="0" applyNumberFormat="1" applyFont="1" applyFill="1" applyBorder="1" applyAlignment="1">
      <alignment horizontal="right" vertical="center" wrapText="1"/>
    </xf>
    <xf numFmtId="173" fontId="4" fillId="0" borderId="35" xfId="0" applyNumberFormat="1" applyFont="1" applyBorder="1" applyAlignment="1">
      <alignment horizontal="right" vertical="center" wrapText="1"/>
    </xf>
    <xf numFmtId="173" fontId="12" fillId="0" borderId="35" xfId="0" applyNumberFormat="1" applyFont="1" applyBorder="1" applyAlignment="1">
      <alignment horizontal="right" vertical="center"/>
    </xf>
    <xf numFmtId="173" fontId="16" fillId="6" borderId="35" xfId="0" applyNumberFormat="1" applyFont="1" applyFill="1" applyBorder="1" applyAlignment="1">
      <alignment horizontal="right" vertical="center" wrapText="1"/>
    </xf>
    <xf numFmtId="173" fontId="16" fillId="0" borderId="29" xfId="0" applyNumberFormat="1" applyFont="1" applyBorder="1" applyAlignment="1">
      <alignment horizontal="right" vertical="center" wrapText="1"/>
    </xf>
    <xf numFmtId="173" fontId="17" fillId="0" borderId="35" xfId="0" applyNumberFormat="1" applyFont="1" applyBorder="1" applyAlignment="1">
      <alignment horizontal="right" vertical="center"/>
    </xf>
    <xf numFmtId="173" fontId="12" fillId="0" borderId="38" xfId="0" applyNumberFormat="1" applyFont="1" applyBorder="1" applyAlignment="1">
      <alignment horizontal="right" vertical="center"/>
    </xf>
    <xf numFmtId="173" fontId="4" fillId="8" borderId="30" xfId="0" applyNumberFormat="1" applyFont="1" applyFill="1" applyBorder="1" applyAlignment="1">
      <alignment horizontal="right" vertical="center" wrapText="1"/>
    </xf>
    <xf numFmtId="173" fontId="4" fillId="8" borderId="36" xfId="0" applyNumberFormat="1" applyFont="1" applyFill="1" applyBorder="1" applyAlignment="1">
      <alignment horizontal="right" vertical="center" wrapText="1"/>
    </xf>
    <xf numFmtId="0" fontId="19" fillId="0" borderId="32" xfId="0" applyFont="1" applyBorder="1" applyAlignment="1">
      <alignment wrapText="1"/>
    </xf>
    <xf numFmtId="0" fontId="26" fillId="0" borderId="32" xfId="0" applyFont="1" applyBorder="1" applyAlignment="1">
      <alignment wrapText="1"/>
    </xf>
    <xf numFmtId="10" fontId="26" fillId="0" borderId="32" xfId="0" applyNumberFormat="1" applyFont="1" applyBorder="1" applyAlignment="1">
      <alignment horizontal="left" vertical="center" wrapText="1"/>
    </xf>
    <xf numFmtId="0" fontId="12" fillId="7" borderId="32" xfId="0" applyFont="1" applyFill="1" applyBorder="1" applyAlignment="1">
      <alignment horizontal="left" vertical="center"/>
    </xf>
    <xf numFmtId="170" fontId="5" fillId="0" borderId="35" xfId="4" applyNumberFormat="1" applyFont="1" applyFill="1" applyBorder="1" applyAlignment="1">
      <alignment horizontal="right" vertical="center" wrapText="1"/>
    </xf>
    <xf numFmtId="0" fontId="12" fillId="0" borderId="34" xfId="0" applyFont="1" applyBorder="1" applyAlignment="1">
      <alignment horizontal="left" vertical="center" indent="1"/>
    </xf>
    <xf numFmtId="0" fontId="0" fillId="5" borderId="0" xfId="0" applyFill="1" applyAlignment="1">
      <alignment horizontal="center"/>
    </xf>
    <xf numFmtId="169" fontId="5" fillId="5" borderId="0" xfId="2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49" fontId="5" fillId="0" borderId="50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vertical="center"/>
    </xf>
    <xf numFmtId="0" fontId="5" fillId="0" borderId="50" xfId="0" applyFont="1" applyBorder="1" applyAlignment="1">
      <alignment horizontal="left" vertical="center" wrapText="1"/>
    </xf>
    <xf numFmtId="169" fontId="5" fillId="0" borderId="50" xfId="2" applyNumberFormat="1" applyFont="1" applyBorder="1" applyAlignment="1">
      <alignment horizontal="center" vertical="center"/>
    </xf>
    <xf numFmtId="44" fontId="5" fillId="0" borderId="6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left" wrapText="1"/>
    </xf>
    <xf numFmtId="2" fontId="12" fillId="0" borderId="32" xfId="0" applyNumberFormat="1" applyFont="1" applyBorder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12" fillId="0" borderId="35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167" fontId="5" fillId="0" borderId="32" xfId="0" applyNumberFormat="1" applyFont="1" applyBorder="1" applyAlignment="1">
      <alignment horizontal="right"/>
    </xf>
    <xf numFmtId="1" fontId="5" fillId="0" borderId="33" xfId="0" applyNumberFormat="1" applyFont="1" applyBorder="1" applyAlignment="1">
      <alignment horizontal="right"/>
    </xf>
    <xf numFmtId="1" fontId="12" fillId="0" borderId="32" xfId="0" applyNumberFormat="1" applyFont="1" applyBorder="1" applyAlignment="1">
      <alignment horizontal="right"/>
    </xf>
    <xf numFmtId="167" fontId="12" fillId="0" borderId="32" xfId="0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170" fontId="5" fillId="0" borderId="42" xfId="4" applyNumberFormat="1" applyFont="1" applyFill="1" applyBorder="1" applyAlignment="1">
      <alignment horizontal="center" vertical="center" wrapText="1"/>
    </xf>
    <xf numFmtId="0" fontId="31" fillId="5" borderId="32" xfId="0" applyFont="1" applyFill="1" applyBorder="1" applyAlignment="1">
      <alignment horizontal="center" vertical="center" wrapText="1"/>
    </xf>
    <xf numFmtId="49" fontId="27" fillId="0" borderId="35" xfId="0" applyNumberFormat="1" applyFont="1" applyBorder="1" applyAlignment="1">
      <alignment horizontal="left" vertical="center" wrapText="1"/>
    </xf>
    <xf numFmtId="49" fontId="27" fillId="0" borderId="38" xfId="0" applyNumberFormat="1" applyFont="1" applyBorder="1" applyAlignment="1">
      <alignment horizontal="left" vertical="center" wrapText="1"/>
    </xf>
    <xf numFmtId="49" fontId="27" fillId="0" borderId="37" xfId="0" applyNumberFormat="1" applyFont="1" applyBorder="1" applyAlignment="1">
      <alignment horizontal="left" vertical="center" wrapText="1"/>
    </xf>
    <xf numFmtId="0" fontId="4" fillId="8" borderId="44" xfId="0" applyFont="1" applyFill="1" applyBorder="1" applyAlignment="1">
      <alignment horizontal="center" vertical="center" wrapText="1"/>
    </xf>
    <xf numFmtId="0" fontId="4" fillId="8" borderId="45" xfId="0" applyFont="1" applyFill="1" applyBorder="1" applyAlignment="1">
      <alignment horizontal="center" vertical="center" wrapText="1"/>
    </xf>
    <xf numFmtId="0" fontId="4" fillId="8" borderId="46" xfId="0" applyFont="1" applyFill="1" applyBorder="1" applyAlignment="1">
      <alignment horizontal="center" vertical="center" wrapText="1"/>
    </xf>
    <xf numFmtId="49" fontId="27" fillId="0" borderId="32" xfId="0" applyNumberFormat="1" applyFont="1" applyBorder="1" applyAlignment="1">
      <alignment horizontal="left" vertical="center" wrapText="1"/>
    </xf>
    <xf numFmtId="49" fontId="27" fillId="0" borderId="33" xfId="0" applyNumberFormat="1" applyFont="1" applyBorder="1" applyAlignment="1">
      <alignment horizontal="left" vertical="center" wrapText="1"/>
    </xf>
    <xf numFmtId="49" fontId="4" fillId="0" borderId="32" xfId="0" applyNumberFormat="1" applyFont="1" applyBorder="1" applyAlignment="1">
      <alignment horizontal="left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left" vertical="center" wrapText="1"/>
    </xf>
    <xf numFmtId="49" fontId="27" fillId="0" borderId="34" xfId="0" applyNumberFormat="1" applyFont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4" xfId="0" applyNumberFormat="1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justify" vertical="center" wrapText="1"/>
    </xf>
    <xf numFmtId="165" fontId="5" fillId="2" borderId="4" xfId="0" applyNumberFormat="1" applyFont="1" applyFill="1" applyBorder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2" xfId="4" xr:uid="{00000000-0005-0000-0000-000002000000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1B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2"/>
  <sheetViews>
    <sheetView topLeftCell="A4" zoomScale="60" zoomScaleNormal="60" workbookViewId="0">
      <selection activeCell="C18" sqref="C18"/>
    </sheetView>
  </sheetViews>
  <sheetFormatPr baseColWidth="10" defaultColWidth="11.42578125" defaultRowHeight="15" x14ac:dyDescent="0.25"/>
  <cols>
    <col min="1" max="1" width="3.42578125" customWidth="1"/>
    <col min="2" max="2" width="7.42578125" customWidth="1"/>
    <col min="3" max="3" width="48" customWidth="1"/>
    <col min="4" max="4" width="22.140625" customWidth="1"/>
    <col min="5" max="5" width="20.5703125" customWidth="1"/>
  </cols>
  <sheetData>
    <row r="2" spans="2:6" ht="40.5" customHeight="1" x14ac:dyDescent="0.25">
      <c r="B2" s="344" t="s">
        <v>0</v>
      </c>
      <c r="C2" s="344" t="s">
        <v>1</v>
      </c>
      <c r="D2" s="344" t="s">
        <v>2</v>
      </c>
      <c r="E2" s="344" t="s">
        <v>3</v>
      </c>
      <c r="F2" s="341"/>
    </row>
    <row r="3" spans="2:6" ht="24.75" customHeight="1" x14ac:dyDescent="0.25">
      <c r="B3" s="342">
        <v>1</v>
      </c>
      <c r="C3" s="343" t="s">
        <v>4</v>
      </c>
      <c r="D3" s="345">
        <f>+'Computo y Presupuesto Global'!H7</f>
        <v>0</v>
      </c>
      <c r="E3" s="347">
        <f>+'Computo y Presupuesto Global'!J7</f>
        <v>0</v>
      </c>
    </row>
    <row r="4" spans="2:6" ht="24.75" customHeight="1" x14ac:dyDescent="0.25">
      <c r="B4" s="342">
        <v>2</v>
      </c>
      <c r="C4" s="343" t="s">
        <v>5</v>
      </c>
      <c r="D4" s="345">
        <f>+'Computo y Presupuesto Global'!H15</f>
        <v>0</v>
      </c>
      <c r="E4" s="347">
        <f>+'Computo y Presupuesto Global'!J15</f>
        <v>0</v>
      </c>
    </row>
    <row r="5" spans="2:6" ht="24.75" customHeight="1" x14ac:dyDescent="0.25">
      <c r="B5" s="342">
        <v>3</v>
      </c>
      <c r="C5" s="343" t="s">
        <v>6</v>
      </c>
      <c r="D5" s="345">
        <f>+'Computo y Presupuesto Global'!H84</f>
        <v>0</v>
      </c>
      <c r="E5" s="347">
        <f>+'Computo y Presupuesto Global'!J84</f>
        <v>0</v>
      </c>
    </row>
    <row r="6" spans="2:6" ht="24.75" customHeight="1" x14ac:dyDescent="0.25">
      <c r="B6" s="342">
        <v>4</v>
      </c>
      <c r="C6" s="343" t="s">
        <v>7</v>
      </c>
      <c r="D6" s="345">
        <f>+'Computo y Presupuesto Global'!H128</f>
        <v>0</v>
      </c>
      <c r="E6" s="347">
        <f>+'Computo y Presupuesto Global'!J128</f>
        <v>0</v>
      </c>
    </row>
    <row r="7" spans="2:6" ht="24.75" customHeight="1" x14ac:dyDescent="0.25">
      <c r="B7" s="342">
        <v>5</v>
      </c>
      <c r="C7" s="343" t="s">
        <v>8</v>
      </c>
      <c r="D7" s="345">
        <f>+'Computo y Presupuesto Global'!H164</f>
        <v>0</v>
      </c>
      <c r="E7" s="347">
        <f>+'Computo y Presupuesto Global'!J164</f>
        <v>0</v>
      </c>
    </row>
    <row r="8" spans="2:6" ht="24.75" customHeight="1" x14ac:dyDescent="0.25">
      <c r="B8" s="342">
        <v>6</v>
      </c>
      <c r="C8" s="343" t="s">
        <v>9</v>
      </c>
      <c r="D8" s="345">
        <f>+'Computo y Presupuesto Global'!H173</f>
        <v>0</v>
      </c>
      <c r="E8" s="347">
        <f>+'Computo y Presupuesto Global'!J173</f>
        <v>0</v>
      </c>
    </row>
    <row r="9" spans="2:6" ht="24.75" customHeight="1" x14ac:dyDescent="0.25">
      <c r="B9" s="342">
        <v>7</v>
      </c>
      <c r="C9" s="343" t="s">
        <v>10</v>
      </c>
      <c r="D9" s="345">
        <f>+'Computo y Presupuesto Global'!H207</f>
        <v>0</v>
      </c>
      <c r="E9" s="347">
        <f>+'Computo y Presupuesto Global'!J207</f>
        <v>0</v>
      </c>
    </row>
    <row r="10" spans="2:6" ht="24.75" customHeight="1" x14ac:dyDescent="0.25">
      <c r="B10" s="342">
        <v>8</v>
      </c>
      <c r="C10" s="343" t="s">
        <v>11</v>
      </c>
      <c r="D10" s="345">
        <f>+'Computo y Presupuesto Global'!H253</f>
        <v>0</v>
      </c>
      <c r="E10" s="347">
        <f>+'Computo y Presupuesto Global'!J253</f>
        <v>0</v>
      </c>
    </row>
    <row r="11" spans="2:6" ht="24.75" customHeight="1" x14ac:dyDescent="0.25">
      <c r="B11" s="342">
        <v>9</v>
      </c>
      <c r="C11" s="343" t="s">
        <v>12</v>
      </c>
      <c r="D11" s="345">
        <f>+'Computo y Presupuesto Global'!H260</f>
        <v>0</v>
      </c>
      <c r="E11" s="347">
        <f>+'Computo y Presupuesto Global'!J260</f>
        <v>0</v>
      </c>
    </row>
    <row r="12" spans="2:6" ht="24.75" customHeight="1" x14ac:dyDescent="0.25">
      <c r="B12" s="342">
        <v>10</v>
      </c>
      <c r="C12" s="343" t="s">
        <v>13</v>
      </c>
      <c r="D12" s="345">
        <f>+'Computo y Presupuesto Global'!H345</f>
        <v>0</v>
      </c>
      <c r="E12" s="347">
        <f>+'Computo y Presupuesto Global'!J345</f>
        <v>0</v>
      </c>
    </row>
    <row r="13" spans="2:6" ht="24.75" customHeight="1" x14ac:dyDescent="0.25">
      <c r="B13" s="342">
        <v>11</v>
      </c>
      <c r="C13" s="343" t="s">
        <v>14</v>
      </c>
      <c r="D13" s="345">
        <f>+'Computo y Presupuesto Global'!H372</f>
        <v>0</v>
      </c>
      <c r="E13" s="347">
        <f>+'Computo y Presupuesto Global'!J372</f>
        <v>0</v>
      </c>
    </row>
    <row r="14" spans="2:6" ht="24.75" customHeight="1" x14ac:dyDescent="0.25">
      <c r="B14" s="342">
        <v>12</v>
      </c>
      <c r="C14" s="343" t="s">
        <v>15</v>
      </c>
      <c r="D14" s="345">
        <f>+'Computo y Presupuesto Global'!H480</f>
        <v>0</v>
      </c>
      <c r="E14" s="347">
        <f>+'Computo y Presupuesto Global'!J480</f>
        <v>0</v>
      </c>
    </row>
    <row r="15" spans="2:6" ht="24.75" customHeight="1" x14ac:dyDescent="0.25">
      <c r="B15" s="342">
        <v>13</v>
      </c>
      <c r="C15" s="343" t="s">
        <v>16</v>
      </c>
      <c r="D15" s="345">
        <f>+'Computo y Presupuesto Global'!H492</f>
        <v>0</v>
      </c>
      <c r="E15" s="347">
        <f>+'Computo y Presupuesto Global'!J492</f>
        <v>0</v>
      </c>
    </row>
    <row r="16" spans="2:6" ht="24.75" customHeight="1" x14ac:dyDescent="0.25">
      <c r="B16" s="342">
        <v>14</v>
      </c>
      <c r="C16" s="343" t="s">
        <v>17</v>
      </c>
      <c r="D16" s="345">
        <f>+'Computo y Presupuesto Global'!H493</f>
        <v>0</v>
      </c>
      <c r="E16" s="347">
        <f>+'Computo y Presupuesto Global'!J493</f>
        <v>0</v>
      </c>
    </row>
    <row r="17" spans="2:5" ht="24.75" customHeight="1" x14ac:dyDescent="0.25">
      <c r="B17" s="342">
        <v>15</v>
      </c>
      <c r="C17" s="343" t="s">
        <v>18</v>
      </c>
      <c r="D17" s="345">
        <f>+'Computo y Presupuesto Global'!H494</f>
        <v>0</v>
      </c>
      <c r="E17" s="347">
        <f>+'Computo y Presupuesto Global'!J494</f>
        <v>0</v>
      </c>
    </row>
    <row r="18" spans="2:5" ht="24.75" customHeight="1" x14ac:dyDescent="0.25">
      <c r="B18" s="342">
        <v>16</v>
      </c>
      <c r="C18" s="343" t="s">
        <v>19</v>
      </c>
      <c r="D18" s="345">
        <f>+'Computo y Presupuesto Global'!H495</f>
        <v>0</v>
      </c>
      <c r="E18" s="347">
        <f>+'Computo y Presupuesto Global'!J495</f>
        <v>0</v>
      </c>
    </row>
    <row r="19" spans="2:5" ht="24.75" customHeight="1" x14ac:dyDescent="0.25">
      <c r="B19" s="342">
        <v>17</v>
      </c>
      <c r="C19" s="343" t="s">
        <v>20</v>
      </c>
      <c r="D19" s="345">
        <f>+'Computo y Presupuesto Global'!H496</f>
        <v>0</v>
      </c>
      <c r="E19" s="347">
        <f>+'Computo y Presupuesto Global'!J496</f>
        <v>0</v>
      </c>
    </row>
    <row r="20" spans="2:5" ht="24.75" customHeight="1" x14ac:dyDescent="0.25">
      <c r="B20" s="342">
        <v>18</v>
      </c>
      <c r="C20" s="343" t="s">
        <v>21</v>
      </c>
      <c r="D20" s="345">
        <f>+'Computo y Presupuesto Global'!H497</f>
        <v>0</v>
      </c>
      <c r="E20" s="347">
        <f>+'Computo y Presupuesto Global'!J497</f>
        <v>0</v>
      </c>
    </row>
    <row r="21" spans="2:5" ht="24.75" customHeight="1" x14ac:dyDescent="0.25">
      <c r="B21" s="342">
        <v>19</v>
      </c>
      <c r="C21" s="343" t="s">
        <v>22</v>
      </c>
      <c r="D21" s="345">
        <f>+'Computo y Presupuesto Global'!H498</f>
        <v>0</v>
      </c>
      <c r="E21" s="347">
        <f>+'Computo y Presupuesto Global'!J498</f>
        <v>0</v>
      </c>
    </row>
    <row r="22" spans="2:5" ht="33" customHeight="1" x14ac:dyDescent="0.25">
      <c r="B22" s="554" t="s">
        <v>23</v>
      </c>
      <c r="C22" s="554"/>
      <c r="D22" s="346">
        <f>SUM(D3:D21)</f>
        <v>0</v>
      </c>
      <c r="E22" s="348">
        <f>SUM(E3:E21)</f>
        <v>0</v>
      </c>
    </row>
  </sheetData>
  <mergeCells count="1">
    <mergeCell ref="B22:C22"/>
  </mergeCells>
  <pageMargins left="0.19" right="0.33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K62"/>
  <sheetViews>
    <sheetView showGridLines="0" zoomScale="50" zoomScaleNormal="50" workbookViewId="0">
      <selection activeCell="C15" sqref="C15"/>
    </sheetView>
  </sheetViews>
  <sheetFormatPr baseColWidth="10" defaultColWidth="10.42578125" defaultRowHeight="15" x14ac:dyDescent="0.25"/>
  <cols>
    <col min="1" max="1" width="2.7109375" style="7" customWidth="1"/>
    <col min="2" max="2" width="13.7109375" style="7" customWidth="1"/>
    <col min="3" max="3" width="78.7109375" style="7" bestFit="1" customWidth="1"/>
    <col min="4" max="4" width="11.140625" style="7" customWidth="1"/>
    <col min="5" max="5" width="10.7109375" style="7" bestFit="1" customWidth="1"/>
    <col min="6" max="6" width="14.7109375" style="7" customWidth="1"/>
    <col min="7" max="10" width="20.140625" style="7" customWidth="1"/>
    <col min="11" max="11" width="13.140625" style="7" bestFit="1" customWidth="1"/>
    <col min="12" max="16384" width="10.42578125" style="7"/>
  </cols>
  <sheetData>
    <row r="2" spans="2:11" ht="52.5" customHeight="1" x14ac:dyDescent="0.25">
      <c r="B2" s="27" t="s">
        <v>950</v>
      </c>
    </row>
    <row r="3" spans="2:11" ht="6" customHeight="1" x14ac:dyDescent="0.25">
      <c r="B3" s="26"/>
    </row>
    <row r="4" spans="2:11" ht="22.5" x14ac:dyDescent="0.45">
      <c r="B4" s="8" t="s">
        <v>924</v>
      </c>
      <c r="C4" s="324" t="str">
        <f>'Gral. Instalaciones'!C4</f>
        <v>Refuncionalización edificio Cochabamba 54 - Etapa 2</v>
      </c>
      <c r="D4" s="8" t="s">
        <v>926</v>
      </c>
      <c r="E4" s="324" t="str">
        <f>'Gral. Instalaciones'!E4</f>
        <v>MMGyD</v>
      </c>
      <c r="F4" s="8"/>
      <c r="G4" s="28"/>
      <c r="H4" s="8" t="s">
        <v>1002</v>
      </c>
      <c r="I4" s="325"/>
      <c r="J4" s="325"/>
    </row>
    <row r="5" spans="2:11" x14ac:dyDescent="0.25">
      <c r="B5" s="12"/>
      <c r="C5" s="19" t="s">
        <v>22</v>
      </c>
      <c r="D5" s="13"/>
      <c r="E5" s="13"/>
      <c r="F5" s="13"/>
      <c r="G5" s="13"/>
      <c r="H5" s="13"/>
      <c r="I5" s="13"/>
    </row>
    <row r="6" spans="2:11" ht="33.75" customHeight="1" thickBot="1" x14ac:dyDescent="0.3">
      <c r="B6" s="14" t="s">
        <v>930</v>
      </c>
      <c r="C6" s="25" t="s">
        <v>931</v>
      </c>
      <c r="D6" s="14" t="s">
        <v>951</v>
      </c>
      <c r="E6" s="14" t="s">
        <v>952</v>
      </c>
      <c r="F6" s="14" t="s">
        <v>953</v>
      </c>
      <c r="G6" s="132" t="s">
        <v>33</v>
      </c>
      <c r="H6" s="326" t="s">
        <v>34</v>
      </c>
      <c r="I6" s="132" t="s">
        <v>35</v>
      </c>
      <c r="J6" s="326" t="s">
        <v>36</v>
      </c>
    </row>
    <row r="7" spans="2:11" x14ac:dyDescent="0.25">
      <c r="B7" s="1"/>
      <c r="C7" s="1"/>
      <c r="D7" s="1"/>
      <c r="E7" s="1"/>
      <c r="F7" s="1"/>
      <c r="G7" s="1"/>
      <c r="H7" s="1"/>
      <c r="I7" s="1"/>
    </row>
    <row r="8" spans="2:11" x14ac:dyDescent="0.25">
      <c r="B8" s="9" t="s">
        <v>942</v>
      </c>
      <c r="C8" s="10" t="s">
        <v>1533</v>
      </c>
      <c r="D8" s="11"/>
      <c r="E8" s="11"/>
      <c r="F8" s="10"/>
      <c r="G8" s="11"/>
      <c r="H8" s="11"/>
      <c r="I8" s="11"/>
      <c r="J8" s="11"/>
    </row>
    <row r="9" spans="2:11" x14ac:dyDescent="0.25">
      <c r="B9" s="35">
        <v>1</v>
      </c>
      <c r="C9" s="36" t="s">
        <v>1603</v>
      </c>
      <c r="D9" s="37"/>
      <c r="E9" s="37"/>
      <c r="F9" s="36"/>
      <c r="G9" s="38"/>
      <c r="H9" s="53">
        <f>SUM(G10:G24)</f>
        <v>0</v>
      </c>
      <c r="I9" s="441"/>
      <c r="J9" s="442">
        <f>SUM(I10:I24)</f>
        <v>0</v>
      </c>
    </row>
    <row r="10" spans="2:11" x14ac:dyDescent="0.25">
      <c r="B10" s="31" t="s">
        <v>38</v>
      </c>
      <c r="C10" s="45" t="s">
        <v>1604</v>
      </c>
      <c r="D10" s="81" t="s">
        <v>50</v>
      </c>
      <c r="E10" s="46">
        <v>2</v>
      </c>
      <c r="F10" s="47"/>
      <c r="G10" s="48">
        <f t="shared" ref="G10:G24" si="0">F10*E10</f>
        <v>0</v>
      </c>
      <c r="H10" s="81"/>
      <c r="I10" s="443"/>
      <c r="J10" s="443"/>
      <c r="K10" s="85"/>
    </row>
    <row r="11" spans="2:11" x14ac:dyDescent="0.25">
      <c r="B11" s="31" t="s">
        <v>41</v>
      </c>
      <c r="C11" s="45" t="s">
        <v>1605</v>
      </c>
      <c r="D11" s="81" t="s">
        <v>50</v>
      </c>
      <c r="E11" s="46">
        <v>2</v>
      </c>
      <c r="F11" s="47"/>
      <c r="G11" s="48">
        <f t="shared" si="0"/>
        <v>0</v>
      </c>
      <c r="H11" s="81"/>
      <c r="I11" s="443"/>
      <c r="J11" s="443"/>
      <c r="K11" s="85"/>
    </row>
    <row r="12" spans="2:11" x14ac:dyDescent="0.25">
      <c r="B12" s="31" t="s">
        <v>43</v>
      </c>
      <c r="C12" s="45" t="s">
        <v>1606</v>
      </c>
      <c r="D12" s="81" t="s">
        <v>50</v>
      </c>
      <c r="E12" s="46">
        <v>2</v>
      </c>
      <c r="F12" s="47"/>
      <c r="G12" s="48">
        <f t="shared" si="0"/>
        <v>0</v>
      </c>
      <c r="H12" s="81"/>
      <c r="I12" s="443"/>
      <c r="J12" s="443"/>
      <c r="K12" s="85"/>
    </row>
    <row r="13" spans="2:11" x14ac:dyDescent="0.25">
      <c r="B13" s="31" t="s">
        <v>45</v>
      </c>
      <c r="C13" s="45" t="s">
        <v>1607</v>
      </c>
      <c r="D13" s="81" t="s">
        <v>50</v>
      </c>
      <c r="E13" s="46">
        <v>2</v>
      </c>
      <c r="F13" s="47"/>
      <c r="G13" s="48">
        <f t="shared" si="0"/>
        <v>0</v>
      </c>
      <c r="H13" s="81"/>
      <c r="I13" s="443"/>
      <c r="J13" s="443"/>
      <c r="K13" s="85"/>
    </row>
    <row r="14" spans="2:11" x14ac:dyDescent="0.25">
      <c r="B14" s="31" t="s">
        <v>48</v>
      </c>
      <c r="C14" s="45" t="s">
        <v>1608</v>
      </c>
      <c r="D14" s="81" t="s">
        <v>50</v>
      </c>
      <c r="E14" s="46">
        <v>2</v>
      </c>
      <c r="F14" s="47"/>
      <c r="G14" s="48">
        <f t="shared" si="0"/>
        <v>0</v>
      </c>
      <c r="H14" s="81"/>
      <c r="I14" s="443"/>
      <c r="J14" s="443"/>
      <c r="K14" s="85"/>
    </row>
    <row r="15" spans="2:11" x14ac:dyDescent="0.25">
      <c r="B15" s="31" t="s">
        <v>51</v>
      </c>
      <c r="C15" s="45" t="s">
        <v>1609</v>
      </c>
      <c r="D15" s="81" t="s">
        <v>50</v>
      </c>
      <c r="E15" s="46">
        <v>2</v>
      </c>
      <c r="F15" s="47"/>
      <c r="G15" s="48">
        <f t="shared" si="0"/>
        <v>0</v>
      </c>
      <c r="H15" s="81"/>
      <c r="I15" s="443"/>
      <c r="J15" s="443"/>
      <c r="K15" s="85"/>
    </row>
    <row r="16" spans="2:11" x14ac:dyDescent="0.25">
      <c r="B16" s="31" t="s">
        <v>1030</v>
      </c>
      <c r="C16" s="45" t="s">
        <v>1610</v>
      </c>
      <c r="D16" s="81" t="s">
        <v>31</v>
      </c>
      <c r="E16" s="46">
        <v>2</v>
      </c>
      <c r="F16" s="47"/>
      <c r="G16" s="48">
        <f t="shared" si="0"/>
        <v>0</v>
      </c>
      <c r="H16" s="81"/>
      <c r="I16" s="443"/>
      <c r="J16" s="443"/>
      <c r="K16" s="85"/>
    </row>
    <row r="17" spans="2:11" x14ac:dyDescent="0.25">
      <c r="B17" s="31" t="s">
        <v>1035</v>
      </c>
      <c r="C17" s="45" t="s">
        <v>1611</v>
      </c>
      <c r="D17" s="81" t="s">
        <v>31</v>
      </c>
      <c r="E17" s="46">
        <v>12</v>
      </c>
      <c r="F17" s="47"/>
      <c r="G17" s="48">
        <f t="shared" si="0"/>
        <v>0</v>
      </c>
      <c r="H17" s="81"/>
      <c r="I17" s="443"/>
      <c r="J17" s="443"/>
      <c r="K17" s="85"/>
    </row>
    <row r="18" spans="2:11" x14ac:dyDescent="0.25">
      <c r="B18" s="31" t="s">
        <v>1039</v>
      </c>
      <c r="C18" s="45" t="s">
        <v>1612</v>
      </c>
      <c r="D18" s="81" t="s">
        <v>31</v>
      </c>
      <c r="E18" s="46">
        <v>2</v>
      </c>
      <c r="F18" s="47"/>
      <c r="G18" s="48">
        <f t="shared" si="0"/>
        <v>0</v>
      </c>
      <c r="H18" s="81"/>
      <c r="I18" s="443"/>
      <c r="J18" s="443"/>
      <c r="K18" s="85"/>
    </row>
    <row r="19" spans="2:11" x14ac:dyDescent="0.25">
      <c r="B19" s="31" t="s">
        <v>1043</v>
      </c>
      <c r="C19" s="45" t="s">
        <v>1613</v>
      </c>
      <c r="D19" s="81" t="s">
        <v>31</v>
      </c>
      <c r="E19" s="46">
        <v>2</v>
      </c>
      <c r="F19" s="47"/>
      <c r="G19" s="48">
        <f t="shared" si="0"/>
        <v>0</v>
      </c>
      <c r="H19" s="81"/>
      <c r="I19" s="443"/>
      <c r="J19" s="443"/>
      <c r="K19" s="85"/>
    </row>
    <row r="20" spans="2:11" x14ac:dyDescent="0.25">
      <c r="B20" s="31" t="s">
        <v>1047</v>
      </c>
      <c r="C20" s="45" t="s">
        <v>1614</v>
      </c>
      <c r="D20" s="81" t="s">
        <v>50</v>
      </c>
      <c r="E20" s="46">
        <v>2</v>
      </c>
      <c r="F20" s="47"/>
      <c r="G20" s="48">
        <f t="shared" si="0"/>
        <v>0</v>
      </c>
      <c r="H20" s="81"/>
      <c r="I20" s="443"/>
      <c r="J20" s="443"/>
      <c r="K20" s="85"/>
    </row>
    <row r="21" spans="2:11" x14ac:dyDescent="0.25">
      <c r="B21" s="31" t="s">
        <v>1051</v>
      </c>
      <c r="C21" s="45" t="s">
        <v>1615</v>
      </c>
      <c r="D21" s="81" t="s">
        <v>31</v>
      </c>
      <c r="E21" s="46">
        <v>2</v>
      </c>
      <c r="F21" s="47"/>
      <c r="G21" s="48">
        <f t="shared" si="0"/>
        <v>0</v>
      </c>
      <c r="H21" s="81"/>
      <c r="I21" s="443"/>
      <c r="J21" s="443"/>
      <c r="K21" s="85"/>
    </row>
    <row r="22" spans="2:11" x14ac:dyDescent="0.25">
      <c r="B22" s="31" t="s">
        <v>1055</v>
      </c>
      <c r="C22" s="45" t="s">
        <v>1616</v>
      </c>
      <c r="D22" s="81" t="s">
        <v>50</v>
      </c>
      <c r="E22" s="46">
        <v>2</v>
      </c>
      <c r="F22" s="47"/>
      <c r="G22" s="48">
        <f t="shared" si="0"/>
        <v>0</v>
      </c>
      <c r="H22" s="81"/>
      <c r="I22" s="443"/>
      <c r="J22" s="443"/>
      <c r="K22" s="85"/>
    </row>
    <row r="23" spans="2:11" x14ac:dyDescent="0.25">
      <c r="B23" s="31" t="s">
        <v>1059</v>
      </c>
      <c r="C23" s="45" t="s">
        <v>1617</v>
      </c>
      <c r="D23" s="81" t="s">
        <v>50</v>
      </c>
      <c r="E23" s="46">
        <v>2</v>
      </c>
      <c r="F23" s="47"/>
      <c r="G23" s="48">
        <f t="shared" si="0"/>
        <v>0</v>
      </c>
      <c r="H23" s="81"/>
      <c r="I23" s="443"/>
      <c r="J23" s="443"/>
      <c r="K23" s="85"/>
    </row>
    <row r="24" spans="2:11" x14ac:dyDescent="0.25">
      <c r="B24" s="31" t="s">
        <v>1063</v>
      </c>
      <c r="C24" s="45" t="s">
        <v>1618</v>
      </c>
      <c r="D24" s="81" t="s">
        <v>31</v>
      </c>
      <c r="E24" s="46">
        <v>2</v>
      </c>
      <c r="F24" s="47"/>
      <c r="G24" s="48">
        <f t="shared" si="0"/>
        <v>0</v>
      </c>
      <c r="H24" s="81"/>
      <c r="I24" s="443"/>
      <c r="J24" s="443"/>
      <c r="K24" s="85"/>
    </row>
    <row r="25" spans="2:11" x14ac:dyDescent="0.25">
      <c r="B25" s="35">
        <v>2</v>
      </c>
      <c r="C25" s="36" t="s">
        <v>1619</v>
      </c>
      <c r="D25" s="37"/>
      <c r="E25" s="37"/>
      <c r="F25" s="36"/>
      <c r="G25" s="38"/>
      <c r="H25" s="53">
        <f>SUM(G26:G40)</f>
        <v>0</v>
      </c>
      <c r="I25" s="441"/>
      <c r="J25" s="442">
        <f>SUM(I26:I40)</f>
        <v>0</v>
      </c>
      <c r="K25" s="85"/>
    </row>
    <row r="26" spans="2:11" x14ac:dyDescent="0.25">
      <c r="B26" s="31" t="s">
        <v>56</v>
      </c>
      <c r="C26" s="45" t="s">
        <v>1604</v>
      </c>
      <c r="D26" s="81" t="s">
        <v>50</v>
      </c>
      <c r="E26" s="46">
        <v>1</v>
      </c>
      <c r="F26" s="47"/>
      <c r="G26" s="48">
        <f t="shared" ref="G26:G40" si="1">F26*E26</f>
        <v>0</v>
      </c>
      <c r="H26" s="81"/>
      <c r="I26" s="443"/>
      <c r="J26" s="443"/>
      <c r="K26" s="85"/>
    </row>
    <row r="27" spans="2:11" x14ac:dyDescent="0.25">
      <c r="B27" s="31" t="s">
        <v>88</v>
      </c>
      <c r="C27" s="45" t="s">
        <v>1605</v>
      </c>
      <c r="D27" s="81" t="s">
        <v>50</v>
      </c>
      <c r="E27" s="46">
        <v>1</v>
      </c>
      <c r="F27" s="47"/>
      <c r="G27" s="48">
        <f t="shared" si="1"/>
        <v>0</v>
      </c>
      <c r="H27" s="81"/>
      <c r="I27" s="443"/>
      <c r="J27" s="443"/>
      <c r="K27" s="85"/>
    </row>
    <row r="28" spans="2:11" x14ac:dyDescent="0.25">
      <c r="B28" s="31" t="s">
        <v>123</v>
      </c>
      <c r="C28" s="45" t="s">
        <v>1606</v>
      </c>
      <c r="D28" s="81" t="s">
        <v>50</v>
      </c>
      <c r="E28" s="46">
        <v>2</v>
      </c>
      <c r="F28" s="47"/>
      <c r="G28" s="48">
        <f t="shared" si="1"/>
        <v>0</v>
      </c>
      <c r="H28" s="81"/>
      <c r="I28" s="443"/>
      <c r="J28" s="443"/>
      <c r="K28" s="85"/>
    </row>
    <row r="29" spans="2:11" x14ac:dyDescent="0.25">
      <c r="B29" s="31" t="s">
        <v>128</v>
      </c>
      <c r="C29" s="45" t="s">
        <v>1607</v>
      </c>
      <c r="D29" s="81" t="s">
        <v>50</v>
      </c>
      <c r="E29" s="46">
        <v>2</v>
      </c>
      <c r="F29" s="47"/>
      <c r="G29" s="48">
        <f t="shared" si="1"/>
        <v>0</v>
      </c>
      <c r="H29" s="81"/>
      <c r="I29" s="443"/>
      <c r="J29" s="443"/>
      <c r="K29" s="85"/>
    </row>
    <row r="30" spans="2:11" x14ac:dyDescent="0.25">
      <c r="B30" s="31" t="s">
        <v>149</v>
      </c>
      <c r="C30" s="45" t="s">
        <v>1608</v>
      </c>
      <c r="D30" s="81" t="s">
        <v>50</v>
      </c>
      <c r="E30" s="46">
        <v>2</v>
      </c>
      <c r="F30" s="47"/>
      <c r="G30" s="48">
        <f t="shared" si="1"/>
        <v>0</v>
      </c>
      <c r="H30" s="81"/>
      <c r="I30" s="443"/>
      <c r="J30" s="443"/>
      <c r="K30" s="85"/>
    </row>
    <row r="31" spans="2:11" x14ac:dyDescent="0.25">
      <c r="B31" s="31" t="s">
        <v>163</v>
      </c>
      <c r="C31" s="45" t="s">
        <v>1609</v>
      </c>
      <c r="D31" s="81" t="s">
        <v>50</v>
      </c>
      <c r="E31" s="46">
        <v>2</v>
      </c>
      <c r="F31" s="47"/>
      <c r="G31" s="48">
        <f t="shared" si="1"/>
        <v>0</v>
      </c>
      <c r="H31" s="81"/>
      <c r="I31" s="443"/>
      <c r="J31" s="443"/>
      <c r="K31" s="85"/>
    </row>
    <row r="32" spans="2:11" x14ac:dyDescent="0.25">
      <c r="B32" s="31" t="s">
        <v>192</v>
      </c>
      <c r="C32" s="45" t="s">
        <v>1610</v>
      </c>
      <c r="D32" s="81" t="s">
        <v>31</v>
      </c>
      <c r="E32" s="46">
        <v>2</v>
      </c>
      <c r="F32" s="47"/>
      <c r="G32" s="48">
        <f t="shared" si="1"/>
        <v>0</v>
      </c>
      <c r="H32" s="81"/>
      <c r="I32" s="443"/>
      <c r="J32" s="443"/>
      <c r="K32" s="85"/>
    </row>
    <row r="33" spans="2:11" x14ac:dyDescent="0.25">
      <c r="B33" s="31" t="s">
        <v>1102</v>
      </c>
      <c r="C33" s="45" t="s">
        <v>1611</v>
      </c>
      <c r="D33" s="81" t="s">
        <v>31</v>
      </c>
      <c r="E33" s="46">
        <v>14</v>
      </c>
      <c r="F33" s="47"/>
      <c r="G33" s="48">
        <f t="shared" si="1"/>
        <v>0</v>
      </c>
      <c r="H33" s="81"/>
      <c r="I33" s="443"/>
      <c r="J33" s="443"/>
      <c r="K33" s="85"/>
    </row>
    <row r="34" spans="2:11" x14ac:dyDescent="0.25">
      <c r="B34" s="31" t="s">
        <v>1106</v>
      </c>
      <c r="C34" s="45" t="s">
        <v>1612</v>
      </c>
      <c r="D34" s="81" t="s">
        <v>31</v>
      </c>
      <c r="E34" s="46">
        <v>2</v>
      </c>
      <c r="F34" s="47"/>
      <c r="G34" s="48">
        <f t="shared" si="1"/>
        <v>0</v>
      </c>
      <c r="H34" s="81"/>
      <c r="I34" s="443"/>
      <c r="J34" s="443"/>
      <c r="K34" s="85"/>
    </row>
    <row r="35" spans="2:11" x14ac:dyDescent="0.25">
      <c r="B35" s="31" t="s">
        <v>1109</v>
      </c>
      <c r="C35" s="45" t="s">
        <v>1613</v>
      </c>
      <c r="D35" s="81" t="s">
        <v>31</v>
      </c>
      <c r="E35" s="46">
        <v>2</v>
      </c>
      <c r="F35" s="47"/>
      <c r="G35" s="48">
        <f t="shared" si="1"/>
        <v>0</v>
      </c>
      <c r="H35" s="81"/>
      <c r="I35" s="443"/>
      <c r="J35" s="443"/>
      <c r="K35" s="85"/>
    </row>
    <row r="36" spans="2:11" x14ac:dyDescent="0.25">
      <c r="B36" s="31" t="s">
        <v>1112</v>
      </c>
      <c r="C36" s="45" t="s">
        <v>1614</v>
      </c>
      <c r="D36" s="81" t="s">
        <v>50</v>
      </c>
      <c r="E36" s="46">
        <v>2</v>
      </c>
      <c r="F36" s="47"/>
      <c r="G36" s="48">
        <f t="shared" si="1"/>
        <v>0</v>
      </c>
      <c r="H36" s="81"/>
      <c r="I36" s="443"/>
      <c r="J36" s="443"/>
      <c r="K36" s="85"/>
    </row>
    <row r="37" spans="2:11" x14ac:dyDescent="0.25">
      <c r="B37" s="31" t="s">
        <v>1118</v>
      </c>
      <c r="C37" s="45" t="s">
        <v>1615</v>
      </c>
      <c r="D37" s="81" t="s">
        <v>31</v>
      </c>
      <c r="E37" s="46">
        <v>2</v>
      </c>
      <c r="F37" s="47"/>
      <c r="G37" s="48">
        <f t="shared" si="1"/>
        <v>0</v>
      </c>
      <c r="H37" s="81"/>
      <c r="I37" s="443"/>
      <c r="J37" s="443"/>
      <c r="K37" s="85"/>
    </row>
    <row r="38" spans="2:11" x14ac:dyDescent="0.25">
      <c r="B38" s="31" t="s">
        <v>1122</v>
      </c>
      <c r="C38" s="45" t="s">
        <v>1616</v>
      </c>
      <c r="D38" s="81" t="s">
        <v>50</v>
      </c>
      <c r="E38" s="46">
        <v>2</v>
      </c>
      <c r="F38" s="47"/>
      <c r="G38" s="48">
        <f t="shared" si="1"/>
        <v>0</v>
      </c>
      <c r="H38" s="81"/>
      <c r="I38" s="443"/>
      <c r="J38" s="443"/>
      <c r="K38" s="85"/>
    </row>
    <row r="39" spans="2:11" x14ac:dyDescent="0.25">
      <c r="B39" s="31" t="s">
        <v>1130</v>
      </c>
      <c r="C39" s="45" t="s">
        <v>1617</v>
      </c>
      <c r="D39" s="81" t="s">
        <v>50</v>
      </c>
      <c r="E39" s="46">
        <v>2</v>
      </c>
      <c r="F39" s="47"/>
      <c r="G39" s="48">
        <f t="shared" si="1"/>
        <v>0</v>
      </c>
      <c r="H39" s="81"/>
      <c r="I39" s="443"/>
      <c r="J39" s="443"/>
      <c r="K39" s="85"/>
    </row>
    <row r="40" spans="2:11" x14ac:dyDescent="0.25">
      <c r="B40" s="31" t="s">
        <v>1140</v>
      </c>
      <c r="C40" s="45" t="s">
        <v>1618</v>
      </c>
      <c r="D40" s="81" t="s">
        <v>31</v>
      </c>
      <c r="E40" s="46">
        <v>2</v>
      </c>
      <c r="F40" s="47"/>
      <c r="G40" s="48">
        <f t="shared" si="1"/>
        <v>0</v>
      </c>
      <c r="H40" s="81"/>
      <c r="I40" s="443"/>
      <c r="J40" s="443"/>
      <c r="K40" s="85"/>
    </row>
    <row r="41" spans="2:11" x14ac:dyDescent="0.25">
      <c r="B41" s="35">
        <v>3</v>
      </c>
      <c r="C41" s="36" t="s">
        <v>1620</v>
      </c>
      <c r="D41" s="37"/>
      <c r="E41" s="37"/>
      <c r="F41" s="36"/>
      <c r="G41" s="38"/>
      <c r="H41" s="53">
        <f>SUM(G42:G54)</f>
        <v>0</v>
      </c>
      <c r="I41" s="441"/>
      <c r="J41" s="442">
        <f>SUM(I42:I54)</f>
        <v>0</v>
      </c>
      <c r="K41" s="85"/>
    </row>
    <row r="42" spans="2:11" x14ac:dyDescent="0.25">
      <c r="B42" s="31" t="s">
        <v>209</v>
      </c>
      <c r="C42" s="45" t="s">
        <v>1604</v>
      </c>
      <c r="D42" s="81" t="s">
        <v>50</v>
      </c>
      <c r="E42" s="46">
        <v>1</v>
      </c>
      <c r="F42" s="47"/>
      <c r="G42" s="48">
        <f t="shared" ref="G42:G54" si="2">F42*E42</f>
        <v>0</v>
      </c>
      <c r="H42" s="81"/>
      <c r="I42" s="443"/>
      <c r="J42" s="443"/>
      <c r="K42" s="85"/>
    </row>
    <row r="43" spans="2:11" x14ac:dyDescent="0.25">
      <c r="B43" s="31" t="s">
        <v>217</v>
      </c>
      <c r="C43" s="45" t="s">
        <v>1605</v>
      </c>
      <c r="D43" s="81" t="s">
        <v>50</v>
      </c>
      <c r="E43" s="46">
        <v>1</v>
      </c>
      <c r="F43" s="47"/>
      <c r="G43" s="48">
        <f t="shared" si="2"/>
        <v>0</v>
      </c>
      <c r="H43" s="81"/>
      <c r="I43" s="443"/>
      <c r="J43" s="443"/>
      <c r="K43" s="85"/>
    </row>
    <row r="44" spans="2:11" x14ac:dyDescent="0.25">
      <c r="B44" s="31" t="s">
        <v>231</v>
      </c>
      <c r="C44" s="45" t="s">
        <v>1621</v>
      </c>
      <c r="D44" s="81" t="s">
        <v>50</v>
      </c>
      <c r="E44" s="46">
        <v>1</v>
      </c>
      <c r="F44" s="47"/>
      <c r="G44" s="48">
        <f t="shared" si="2"/>
        <v>0</v>
      </c>
      <c r="H44" s="81"/>
      <c r="I44" s="443"/>
      <c r="J44" s="443"/>
      <c r="K44" s="85"/>
    </row>
    <row r="45" spans="2:11" x14ac:dyDescent="0.25">
      <c r="B45" s="31" t="s">
        <v>243</v>
      </c>
      <c r="C45" s="45" t="s">
        <v>1622</v>
      </c>
      <c r="D45" s="81" t="s">
        <v>50</v>
      </c>
      <c r="E45" s="46">
        <v>1</v>
      </c>
      <c r="F45" s="47"/>
      <c r="G45" s="48">
        <f t="shared" si="2"/>
        <v>0</v>
      </c>
      <c r="H45" s="81"/>
      <c r="I45" s="443"/>
      <c r="J45" s="443"/>
      <c r="K45" s="85"/>
    </row>
    <row r="46" spans="2:11" x14ac:dyDescent="0.25">
      <c r="B46" s="31" t="s">
        <v>252</v>
      </c>
      <c r="C46" s="45" t="s">
        <v>1623</v>
      </c>
      <c r="D46" s="81" t="s">
        <v>50</v>
      </c>
      <c r="E46" s="46">
        <v>1</v>
      </c>
      <c r="F46" s="47"/>
      <c r="G46" s="48">
        <f t="shared" si="2"/>
        <v>0</v>
      </c>
      <c r="H46" s="81"/>
      <c r="I46" s="443"/>
      <c r="J46" s="443"/>
      <c r="K46" s="85"/>
    </row>
    <row r="47" spans="2:11" x14ac:dyDescent="0.25">
      <c r="B47" s="31" t="s">
        <v>1263</v>
      </c>
      <c r="C47" s="45" t="s">
        <v>1610</v>
      </c>
      <c r="D47" s="81" t="s">
        <v>31</v>
      </c>
      <c r="E47" s="46">
        <v>1</v>
      </c>
      <c r="F47" s="47"/>
      <c r="G47" s="48">
        <f t="shared" si="2"/>
        <v>0</v>
      </c>
      <c r="H47" s="81"/>
      <c r="I47" s="443"/>
      <c r="J47" s="443"/>
      <c r="K47" s="85"/>
    </row>
    <row r="48" spans="2:11" x14ac:dyDescent="0.25">
      <c r="B48" s="31" t="s">
        <v>1265</v>
      </c>
      <c r="C48" s="45" t="s">
        <v>1611</v>
      </c>
      <c r="D48" s="81" t="s">
        <v>31</v>
      </c>
      <c r="E48" s="46">
        <v>2</v>
      </c>
      <c r="F48" s="47"/>
      <c r="G48" s="48">
        <f t="shared" si="2"/>
        <v>0</v>
      </c>
      <c r="H48" s="81"/>
      <c r="I48" s="443"/>
      <c r="J48" s="443"/>
      <c r="K48" s="85"/>
    </row>
    <row r="49" spans="2:11" x14ac:dyDescent="0.25">
      <c r="B49" s="31" t="s">
        <v>1267</v>
      </c>
      <c r="C49" s="45" t="s">
        <v>1624</v>
      </c>
      <c r="D49" s="81" t="s">
        <v>31</v>
      </c>
      <c r="E49" s="46">
        <v>1</v>
      </c>
      <c r="F49" s="47"/>
      <c r="G49" s="48">
        <f t="shared" si="2"/>
        <v>0</v>
      </c>
      <c r="H49" s="81"/>
      <c r="I49" s="443"/>
      <c r="J49" s="443"/>
      <c r="K49" s="85"/>
    </row>
    <row r="50" spans="2:11" x14ac:dyDescent="0.25">
      <c r="B50" s="31" t="s">
        <v>1625</v>
      </c>
      <c r="C50" s="45" t="s">
        <v>1614</v>
      </c>
      <c r="D50" s="81" t="s">
        <v>50</v>
      </c>
      <c r="E50" s="46">
        <v>1</v>
      </c>
      <c r="F50" s="47"/>
      <c r="G50" s="48">
        <f t="shared" si="2"/>
        <v>0</v>
      </c>
      <c r="H50" s="81"/>
      <c r="I50" s="443"/>
      <c r="J50" s="443"/>
      <c r="K50" s="85"/>
    </row>
    <row r="51" spans="2:11" x14ac:dyDescent="0.25">
      <c r="B51" s="31" t="s">
        <v>1626</v>
      </c>
      <c r="C51" s="45" t="s">
        <v>1615</v>
      </c>
      <c r="D51" s="81" t="s">
        <v>31</v>
      </c>
      <c r="E51" s="46">
        <v>1</v>
      </c>
      <c r="F51" s="47"/>
      <c r="G51" s="48">
        <f t="shared" si="2"/>
        <v>0</v>
      </c>
      <c r="H51" s="81"/>
      <c r="I51" s="443"/>
      <c r="J51" s="443"/>
      <c r="K51" s="85"/>
    </row>
    <row r="52" spans="2:11" x14ac:dyDescent="0.25">
      <c r="B52" s="31" t="s">
        <v>1627</v>
      </c>
      <c r="C52" s="45" t="s">
        <v>1616</v>
      </c>
      <c r="D52" s="81" t="s">
        <v>50</v>
      </c>
      <c r="E52" s="46">
        <v>1</v>
      </c>
      <c r="F52" s="47"/>
      <c r="G52" s="48">
        <f t="shared" si="2"/>
        <v>0</v>
      </c>
      <c r="H52" s="81"/>
      <c r="I52" s="443"/>
      <c r="J52" s="443"/>
      <c r="K52" s="85"/>
    </row>
    <row r="53" spans="2:11" x14ac:dyDescent="0.25">
      <c r="B53" s="31" t="s">
        <v>1628</v>
      </c>
      <c r="C53" s="45" t="s">
        <v>1617</v>
      </c>
      <c r="D53" s="81" t="s">
        <v>50</v>
      </c>
      <c r="E53" s="46">
        <v>1</v>
      </c>
      <c r="F53" s="47"/>
      <c r="G53" s="48">
        <f t="shared" si="2"/>
        <v>0</v>
      </c>
      <c r="H53" s="81"/>
      <c r="I53" s="443"/>
      <c r="J53" s="443"/>
      <c r="K53" s="85"/>
    </row>
    <row r="54" spans="2:11" x14ac:dyDescent="0.25">
      <c r="B54" s="31" t="s">
        <v>1629</v>
      </c>
      <c r="C54" s="45" t="s">
        <v>1618</v>
      </c>
      <c r="D54" s="81" t="s">
        <v>31</v>
      </c>
      <c r="E54" s="46">
        <v>1</v>
      </c>
      <c r="F54" s="47"/>
      <c r="G54" s="48">
        <f t="shared" si="2"/>
        <v>0</v>
      </c>
      <c r="H54" s="81"/>
      <c r="I54" s="443"/>
      <c r="J54" s="443"/>
      <c r="K54" s="85"/>
    </row>
    <row r="55" spans="2:11" x14ac:dyDescent="0.25">
      <c r="B55" s="29"/>
      <c r="C55" s="5"/>
      <c r="D55" s="79"/>
      <c r="E55" s="6"/>
      <c r="F55" s="51"/>
      <c r="G55" s="50"/>
      <c r="H55" s="30"/>
      <c r="I55" s="443"/>
      <c r="J55" s="443"/>
    </row>
    <row r="56" spans="2:11" x14ac:dyDescent="0.25">
      <c r="B56" s="20" t="s">
        <v>933</v>
      </c>
      <c r="C56" s="21" t="s">
        <v>22</v>
      </c>
      <c r="D56" s="20"/>
      <c r="E56" s="20"/>
      <c r="F56" s="22"/>
      <c r="G56" s="23"/>
      <c r="H56" s="23"/>
      <c r="I56" s="333"/>
      <c r="J56" s="333"/>
    </row>
    <row r="57" spans="2:11" x14ac:dyDescent="0.25">
      <c r="B57" s="2"/>
      <c r="C57" s="3"/>
      <c r="D57" s="2"/>
      <c r="E57" s="2"/>
      <c r="F57" s="2"/>
      <c r="G57" s="4"/>
      <c r="H57" s="4"/>
      <c r="I57" s="335"/>
      <c r="J57" s="335"/>
    </row>
    <row r="58" spans="2:11" ht="15.75" x14ac:dyDescent="0.25">
      <c r="B58" s="20" t="s">
        <v>946</v>
      </c>
      <c r="C58" s="21"/>
      <c r="D58" s="20"/>
      <c r="E58" s="20"/>
      <c r="F58" s="24"/>
      <c r="G58" s="23"/>
      <c r="H58" s="54">
        <f>H9+H25+H41</f>
        <v>0</v>
      </c>
      <c r="I58" s="333"/>
      <c r="J58" s="444">
        <f>J9+J25+J41</f>
        <v>0</v>
      </c>
    </row>
    <row r="59" spans="2:11" s="91" customFormat="1" ht="15.75" x14ac:dyDescent="0.25">
      <c r="B59" s="86"/>
      <c r="C59" s="87"/>
      <c r="D59" s="86"/>
      <c r="E59" s="86"/>
      <c r="F59" s="88"/>
      <c r="G59" s="89"/>
      <c r="H59" s="90"/>
      <c r="I59" s="89"/>
    </row>
    <row r="60" spans="2:11" x14ac:dyDescent="0.25">
      <c r="B60" s="12"/>
      <c r="C60" s="19" t="s">
        <v>947</v>
      </c>
      <c r="D60" s="13"/>
      <c r="E60" s="13"/>
      <c r="F60" s="13"/>
      <c r="G60" s="13"/>
      <c r="H60" s="13"/>
      <c r="I60" s="13"/>
    </row>
    <row r="61" spans="2:11" x14ac:dyDescent="0.25">
      <c r="B61" s="569" t="s">
        <v>948</v>
      </c>
      <c r="C61" s="571" t="s">
        <v>949</v>
      </c>
      <c r="D61" s="571"/>
      <c r="E61" s="571"/>
      <c r="F61" s="571"/>
      <c r="G61" s="571"/>
      <c r="H61" s="571"/>
      <c r="I61" s="571"/>
    </row>
    <row r="62" spans="2:11" ht="15.75" thickBot="1" x14ac:dyDescent="0.3">
      <c r="B62" s="570"/>
      <c r="C62" s="572"/>
      <c r="D62" s="572"/>
      <c r="E62" s="572"/>
      <c r="F62" s="572"/>
      <c r="G62" s="572"/>
      <c r="H62" s="572"/>
      <c r="I62" s="572"/>
    </row>
  </sheetData>
  <mergeCells count="2">
    <mergeCell ref="B61:B62"/>
    <mergeCell ref="C61:I62"/>
  </mergeCells>
  <pageMargins left="0.2" right="0.28999999999999998" top="0.35" bottom="0.31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B581"/>
  <sheetViews>
    <sheetView tabSelected="1" topLeftCell="A7" zoomScale="90" zoomScaleNormal="90" workbookViewId="0">
      <selection activeCell="C13" sqref="C13"/>
    </sheetView>
  </sheetViews>
  <sheetFormatPr baseColWidth="10" defaultColWidth="11.42578125" defaultRowHeight="12.75" x14ac:dyDescent="0.2"/>
  <cols>
    <col min="1" max="1" width="4.42578125" style="135" customWidth="1"/>
    <col min="2" max="2" width="10" style="321" bestFit="1" customWidth="1"/>
    <col min="3" max="3" width="106.28515625" style="138" customWidth="1"/>
    <col min="4" max="4" width="8.28515625" style="139" customWidth="1"/>
    <col min="5" max="5" width="5.7109375" style="137" customWidth="1"/>
    <col min="6" max="6" width="13.140625" style="140" customWidth="1"/>
    <col min="7" max="7" width="16.42578125" style="141" customWidth="1"/>
    <col min="8" max="10" width="18.7109375" style="142" customWidth="1"/>
    <col min="11" max="11" width="63.28515625" style="143" customWidth="1"/>
    <col min="12" max="16384" width="11.42578125" style="135"/>
  </cols>
  <sheetData>
    <row r="1" spans="2:11" x14ac:dyDescent="0.2">
      <c r="B1" s="136"/>
    </row>
    <row r="2" spans="2:11" x14ac:dyDescent="0.2">
      <c r="B2" s="136"/>
      <c r="F2" s="144"/>
      <c r="H2" s="145" t="s">
        <v>24</v>
      </c>
      <c r="I2" s="145"/>
      <c r="J2" s="145"/>
    </row>
    <row r="3" spans="2:11" ht="16.5" customHeight="1" x14ac:dyDescent="0.25">
      <c r="B3" s="146"/>
      <c r="C3" s="376" t="s">
        <v>25</v>
      </c>
      <c r="D3" s="147"/>
      <c r="E3" s="147"/>
      <c r="F3" s="147"/>
      <c r="G3" s="147"/>
      <c r="H3" s="147"/>
      <c r="I3" s="147"/>
      <c r="J3" s="147"/>
      <c r="K3" s="148"/>
    </row>
    <row r="4" spans="2:11" x14ac:dyDescent="0.2">
      <c r="B4" s="149"/>
      <c r="C4" s="375" t="s">
        <v>26</v>
      </c>
      <c r="D4" s="150"/>
      <c r="E4" s="150"/>
      <c r="F4" s="150"/>
      <c r="G4" s="150"/>
      <c r="H4" s="150"/>
      <c r="I4" s="150"/>
      <c r="J4" s="150"/>
      <c r="K4" s="151"/>
    </row>
    <row r="5" spans="2:11" x14ac:dyDescent="0.2">
      <c r="B5" s="152"/>
      <c r="C5" s="377" t="s">
        <v>27</v>
      </c>
      <c r="D5" s="153"/>
      <c r="E5" s="153"/>
      <c r="F5" s="153"/>
      <c r="G5" s="153"/>
      <c r="H5" s="153"/>
      <c r="I5" s="153"/>
      <c r="J5" s="153"/>
      <c r="K5" s="154"/>
    </row>
    <row r="6" spans="2:11" s="142" customFormat="1" ht="34.5" customHeight="1" x14ac:dyDescent="0.25">
      <c r="B6" s="322" t="s">
        <v>28</v>
      </c>
      <c r="C6" s="155" t="s">
        <v>29</v>
      </c>
      <c r="D6" s="155" t="s">
        <v>30</v>
      </c>
      <c r="E6" s="322" t="s">
        <v>31</v>
      </c>
      <c r="F6" s="156" t="s">
        <v>32</v>
      </c>
      <c r="G6" s="157" t="s">
        <v>33</v>
      </c>
      <c r="H6" s="157" t="s">
        <v>34</v>
      </c>
      <c r="I6" s="157" t="s">
        <v>35</v>
      </c>
      <c r="J6" s="157" t="s">
        <v>36</v>
      </c>
      <c r="K6" s="158" t="s">
        <v>37</v>
      </c>
    </row>
    <row r="7" spans="2:11" ht="15" customHeight="1" thickBot="1" x14ac:dyDescent="0.3">
      <c r="B7" s="159">
        <v>1</v>
      </c>
      <c r="C7" s="395" t="s">
        <v>4</v>
      </c>
      <c r="D7" s="395"/>
      <c r="E7" s="395"/>
      <c r="F7" s="395"/>
      <c r="G7" s="393"/>
      <c r="H7" s="374">
        <f>SUM(G14)</f>
        <v>0</v>
      </c>
      <c r="I7" s="482"/>
      <c r="J7" s="483">
        <f>SUM(I14)</f>
        <v>0</v>
      </c>
      <c r="K7" s="161"/>
    </row>
    <row r="8" spans="2:11" ht="15" customHeight="1" x14ac:dyDescent="0.2">
      <c r="B8" s="163" t="s">
        <v>38</v>
      </c>
      <c r="C8" s="164" t="s">
        <v>39</v>
      </c>
      <c r="D8" s="165">
        <v>8000</v>
      </c>
      <c r="E8" s="166" t="s">
        <v>40</v>
      </c>
      <c r="F8" s="167"/>
      <c r="G8" s="168">
        <f t="shared" ref="G8:G13" si="0">F8*D8</f>
        <v>0</v>
      </c>
      <c r="H8" s="169"/>
      <c r="I8" s="484"/>
      <c r="J8" s="484"/>
      <c r="K8" s="170"/>
    </row>
    <row r="9" spans="2:11" ht="15" customHeight="1" x14ac:dyDescent="0.2">
      <c r="B9" s="163" t="s">
        <v>41</v>
      </c>
      <c r="C9" s="164" t="s">
        <v>42</v>
      </c>
      <c r="D9" s="165">
        <v>200</v>
      </c>
      <c r="E9" s="166" t="s">
        <v>40</v>
      </c>
      <c r="F9" s="167"/>
      <c r="G9" s="168">
        <f t="shared" si="0"/>
        <v>0</v>
      </c>
      <c r="H9" s="169"/>
      <c r="I9" s="484"/>
      <c r="J9" s="484"/>
      <c r="K9" s="170"/>
    </row>
    <row r="10" spans="2:11" ht="15" customHeight="1" x14ac:dyDescent="0.2">
      <c r="B10" s="163" t="s">
        <v>43</v>
      </c>
      <c r="C10" s="164" t="s">
        <v>44</v>
      </c>
      <c r="D10" s="165">
        <v>8000</v>
      </c>
      <c r="E10" s="166" t="s">
        <v>40</v>
      </c>
      <c r="F10" s="171"/>
      <c r="G10" s="168">
        <f t="shared" si="0"/>
        <v>0</v>
      </c>
      <c r="H10" s="169"/>
      <c r="I10" s="484"/>
      <c r="J10" s="484"/>
      <c r="K10" s="170"/>
    </row>
    <row r="11" spans="2:11" ht="15" customHeight="1" x14ac:dyDescent="0.2">
      <c r="B11" s="163" t="s">
        <v>45</v>
      </c>
      <c r="C11" s="164" t="s">
        <v>46</v>
      </c>
      <c r="D11" s="165">
        <v>12</v>
      </c>
      <c r="E11" s="166" t="s">
        <v>47</v>
      </c>
      <c r="F11" s="171"/>
      <c r="G11" s="168">
        <f t="shared" si="0"/>
        <v>0</v>
      </c>
      <c r="H11" s="169"/>
      <c r="I11" s="484"/>
      <c r="J11" s="484"/>
      <c r="K11" s="170"/>
    </row>
    <row r="12" spans="2:11" s="172" customFormat="1" ht="15" customHeight="1" x14ac:dyDescent="0.2">
      <c r="B12" s="163" t="s">
        <v>48</v>
      </c>
      <c r="C12" s="173" t="s">
        <v>49</v>
      </c>
      <c r="D12" s="174">
        <v>1</v>
      </c>
      <c r="E12" s="175" t="s">
        <v>50</v>
      </c>
      <c r="F12" s="176"/>
      <c r="G12" s="177">
        <f t="shared" si="0"/>
        <v>0</v>
      </c>
      <c r="H12" s="178"/>
      <c r="I12" s="485"/>
      <c r="J12" s="485"/>
      <c r="K12" s="179"/>
    </row>
    <row r="13" spans="2:11" s="172" customFormat="1" ht="15" customHeight="1" x14ac:dyDescent="0.2">
      <c r="B13" s="163" t="s">
        <v>51</v>
      </c>
      <c r="C13" s="173" t="s">
        <v>52</v>
      </c>
      <c r="D13" s="174">
        <v>1</v>
      </c>
      <c r="E13" s="175" t="s">
        <v>53</v>
      </c>
      <c r="F13" s="176"/>
      <c r="G13" s="177">
        <f t="shared" si="0"/>
        <v>0</v>
      </c>
      <c r="H13" s="178"/>
      <c r="I13" s="485"/>
      <c r="J13" s="485"/>
      <c r="K13" s="179"/>
    </row>
    <row r="14" spans="2:11" ht="15" customHeight="1" thickBot="1" x14ac:dyDescent="0.3">
      <c r="B14" s="163" t="s">
        <v>54</v>
      </c>
      <c r="C14" s="555" t="s">
        <v>55</v>
      </c>
      <c r="D14" s="556"/>
      <c r="E14" s="556"/>
      <c r="F14" s="557"/>
      <c r="G14" s="182">
        <f>SUM(G8:G13)</f>
        <v>0</v>
      </c>
      <c r="H14" s="169"/>
      <c r="I14" s="470">
        <f>SUM(I8:I13)</f>
        <v>0</v>
      </c>
      <c r="J14" s="484"/>
      <c r="K14" s="170"/>
    </row>
    <row r="15" spans="2:11" ht="15" customHeight="1" thickBot="1" x14ac:dyDescent="0.3">
      <c r="B15" s="159">
        <v>2</v>
      </c>
      <c r="C15" s="393" t="s">
        <v>5</v>
      </c>
      <c r="D15" s="394"/>
      <c r="E15" s="394"/>
      <c r="F15" s="394"/>
      <c r="G15" s="394"/>
      <c r="H15" s="160">
        <f>+G27+G41+G44+G54+G63+G76+G83</f>
        <v>0</v>
      </c>
      <c r="I15" s="482"/>
      <c r="J15" s="483">
        <f>+I27+I41+I44+I54+I63+I76+I83</f>
        <v>0</v>
      </c>
      <c r="K15" s="246"/>
    </row>
    <row r="16" spans="2:11" ht="15" customHeight="1" x14ac:dyDescent="0.2">
      <c r="B16" s="183" t="s">
        <v>56</v>
      </c>
      <c r="C16" s="184" t="s">
        <v>57</v>
      </c>
      <c r="D16" s="185"/>
      <c r="E16" s="184"/>
      <c r="F16" s="184"/>
      <c r="G16" s="186"/>
      <c r="H16" s="184"/>
      <c r="I16" s="486"/>
      <c r="J16" s="486"/>
      <c r="K16" s="188"/>
    </row>
    <row r="17" spans="2:12" ht="24" customHeight="1" x14ac:dyDescent="0.2">
      <c r="B17" s="189" t="s">
        <v>58</v>
      </c>
      <c r="C17" s="190" t="s">
        <v>59</v>
      </c>
      <c r="D17" s="135">
        <v>19</v>
      </c>
      <c r="E17" s="190" t="s">
        <v>60</v>
      </c>
      <c r="F17" s="191"/>
      <c r="G17" s="191">
        <f t="shared" ref="G17:G26" si="1">+F17*D17</f>
        <v>0</v>
      </c>
      <c r="H17" s="169"/>
      <c r="I17" s="484"/>
      <c r="J17" s="484"/>
      <c r="K17" s="524" t="s">
        <v>61</v>
      </c>
    </row>
    <row r="18" spans="2:12" ht="15" customHeight="1" x14ac:dyDescent="0.2">
      <c r="B18" s="189" t="s">
        <v>62</v>
      </c>
      <c r="C18" s="190" t="s">
        <v>63</v>
      </c>
      <c r="D18" s="193">
        <v>1</v>
      </c>
      <c r="E18" s="190" t="s">
        <v>50</v>
      </c>
      <c r="F18" s="191"/>
      <c r="G18" s="191">
        <f t="shared" si="1"/>
        <v>0</v>
      </c>
      <c r="H18" s="169"/>
      <c r="I18" s="484"/>
      <c r="J18" s="484"/>
      <c r="K18" s="192" t="s">
        <v>64</v>
      </c>
    </row>
    <row r="19" spans="2:12" ht="15" customHeight="1" x14ac:dyDescent="0.2">
      <c r="B19" s="189" t="s">
        <v>65</v>
      </c>
      <c r="C19" s="190" t="s">
        <v>66</v>
      </c>
      <c r="D19" s="193">
        <v>1</v>
      </c>
      <c r="E19" s="190" t="s">
        <v>50</v>
      </c>
      <c r="F19" s="191"/>
      <c r="G19" s="191">
        <f t="shared" si="1"/>
        <v>0</v>
      </c>
      <c r="H19" s="169"/>
      <c r="I19" s="484"/>
      <c r="J19" s="484"/>
      <c r="K19" s="192"/>
    </row>
    <row r="20" spans="2:12" s="172" customFormat="1" ht="15" customHeight="1" x14ac:dyDescent="0.2">
      <c r="B20" s="189" t="s">
        <v>67</v>
      </c>
      <c r="C20" s="195" t="s">
        <v>68</v>
      </c>
      <c r="D20" s="196">
        <v>1</v>
      </c>
      <c r="E20" s="195" t="s">
        <v>50</v>
      </c>
      <c r="F20" s="197"/>
      <c r="G20" s="197">
        <f t="shared" si="1"/>
        <v>0</v>
      </c>
      <c r="H20" s="178"/>
      <c r="I20" s="485"/>
      <c r="J20" s="485"/>
      <c r="K20" s="525" t="s">
        <v>69</v>
      </c>
      <c r="L20" s="135"/>
    </row>
    <row r="21" spans="2:12" ht="15" customHeight="1" x14ac:dyDescent="0.2">
      <c r="B21" s="189" t="s">
        <v>70</v>
      </c>
      <c r="C21" s="190" t="s">
        <v>71</v>
      </c>
      <c r="D21" s="193">
        <v>50</v>
      </c>
      <c r="E21" s="190" t="s">
        <v>60</v>
      </c>
      <c r="F21" s="191"/>
      <c r="G21" s="191">
        <f t="shared" si="1"/>
        <v>0</v>
      </c>
      <c r="H21" s="169"/>
      <c r="I21" s="484"/>
      <c r="J21" s="484"/>
      <c r="K21" s="192" t="s">
        <v>72</v>
      </c>
    </row>
    <row r="22" spans="2:12" ht="15" customHeight="1" x14ac:dyDescent="0.2">
      <c r="B22" s="189" t="s">
        <v>73</v>
      </c>
      <c r="C22" s="190" t="s">
        <v>74</v>
      </c>
      <c r="D22" s="193">
        <v>1</v>
      </c>
      <c r="E22" s="190" t="s">
        <v>50</v>
      </c>
      <c r="F22" s="191"/>
      <c r="G22" s="191">
        <f t="shared" si="1"/>
        <v>0</v>
      </c>
      <c r="H22" s="169"/>
      <c r="I22" s="484"/>
      <c r="J22" s="484"/>
      <c r="K22" s="192" t="s">
        <v>75</v>
      </c>
    </row>
    <row r="23" spans="2:12" s="172" customFormat="1" ht="15" customHeight="1" x14ac:dyDescent="0.2">
      <c r="B23" s="189" t="s">
        <v>76</v>
      </c>
      <c r="C23" s="195" t="s">
        <v>77</v>
      </c>
      <c r="D23" s="196">
        <v>7</v>
      </c>
      <c r="E23" s="195" t="s">
        <v>60</v>
      </c>
      <c r="F23" s="197"/>
      <c r="G23" s="197">
        <f t="shared" si="1"/>
        <v>0</v>
      </c>
      <c r="H23" s="178"/>
      <c r="I23" s="485"/>
      <c r="J23" s="485"/>
      <c r="K23" s="199" t="s">
        <v>78</v>
      </c>
    </row>
    <row r="24" spans="2:12" ht="15" customHeight="1" x14ac:dyDescent="0.2">
      <c r="B24" s="189" t="s">
        <v>79</v>
      </c>
      <c r="C24" s="190" t="s">
        <v>80</v>
      </c>
      <c r="D24" s="193">
        <v>1</v>
      </c>
      <c r="E24" s="190" t="s">
        <v>50</v>
      </c>
      <c r="F24" s="191"/>
      <c r="G24" s="191">
        <f t="shared" si="1"/>
        <v>0</v>
      </c>
      <c r="H24" s="169"/>
      <c r="I24" s="484"/>
      <c r="J24" s="484"/>
      <c r="K24" s="192" t="s">
        <v>81</v>
      </c>
    </row>
    <row r="25" spans="2:12" ht="15" customHeight="1" x14ac:dyDescent="0.2">
      <c r="B25" s="189" t="s">
        <v>82</v>
      </c>
      <c r="C25" s="195" t="s">
        <v>83</v>
      </c>
      <c r="D25" s="196">
        <v>1400</v>
      </c>
      <c r="E25" s="195" t="s">
        <v>40</v>
      </c>
      <c r="F25" s="197"/>
      <c r="G25" s="191">
        <f t="shared" si="1"/>
        <v>0</v>
      </c>
      <c r="H25" s="169"/>
      <c r="I25" s="484"/>
      <c r="J25" s="484"/>
      <c r="K25" s="198" t="s">
        <v>84</v>
      </c>
    </row>
    <row r="26" spans="2:12" ht="15" customHeight="1" x14ac:dyDescent="0.2">
      <c r="B26" s="189" t="s">
        <v>85</v>
      </c>
      <c r="C26" s="195" t="s">
        <v>86</v>
      </c>
      <c r="D26" s="200">
        <f>185*4.9</f>
        <v>906.50000000000011</v>
      </c>
      <c r="E26" s="195" t="s">
        <v>40</v>
      </c>
      <c r="F26" s="197"/>
      <c r="G26" s="191">
        <f t="shared" si="1"/>
        <v>0</v>
      </c>
      <c r="H26" s="169"/>
      <c r="I26" s="484"/>
      <c r="J26" s="484"/>
      <c r="K26" s="198" t="s">
        <v>87</v>
      </c>
    </row>
    <row r="27" spans="2:12" ht="15" customHeight="1" x14ac:dyDescent="0.2">
      <c r="B27" s="189"/>
      <c r="C27" s="555" t="s">
        <v>55</v>
      </c>
      <c r="D27" s="556"/>
      <c r="E27" s="556"/>
      <c r="F27" s="557"/>
      <c r="G27" s="201">
        <f>SUM(G17:G26)</f>
        <v>0</v>
      </c>
      <c r="H27" s="202"/>
      <c r="I27" s="479">
        <f>SUM(I17:I26)</f>
        <v>0</v>
      </c>
      <c r="J27" s="487"/>
      <c r="K27" s="203"/>
    </row>
    <row r="28" spans="2:12" ht="15" customHeight="1" x14ac:dyDescent="0.2">
      <c r="B28" s="183" t="s">
        <v>88</v>
      </c>
      <c r="C28" s="184" t="s">
        <v>89</v>
      </c>
      <c r="D28" s="185"/>
      <c r="E28" s="184"/>
      <c r="F28" s="184"/>
      <c r="G28" s="186"/>
      <c r="H28" s="184"/>
      <c r="I28" s="486"/>
      <c r="J28" s="486"/>
      <c r="K28" s="188"/>
    </row>
    <row r="29" spans="2:12" s="172" customFormat="1" ht="15" customHeight="1" x14ac:dyDescent="0.2">
      <c r="B29" s="194" t="s">
        <v>90</v>
      </c>
      <c r="C29" s="195" t="s">
        <v>91</v>
      </c>
      <c r="D29" s="196">
        <v>6</v>
      </c>
      <c r="E29" s="195" t="s">
        <v>60</v>
      </c>
      <c r="F29" s="197"/>
      <c r="G29" s="197">
        <f t="shared" ref="G29:G40" si="2">+F29*D29</f>
        <v>0</v>
      </c>
      <c r="H29" s="178"/>
      <c r="I29" s="485"/>
      <c r="J29" s="485"/>
      <c r="K29" s="198" t="s">
        <v>92</v>
      </c>
    </row>
    <row r="30" spans="2:12" ht="15" customHeight="1" x14ac:dyDescent="0.2">
      <c r="B30" s="194" t="s">
        <v>93</v>
      </c>
      <c r="C30" s="190" t="s">
        <v>94</v>
      </c>
      <c r="D30" s="193">
        <v>145</v>
      </c>
      <c r="E30" s="190" t="s">
        <v>40</v>
      </c>
      <c r="F30" s="191"/>
      <c r="G30" s="191">
        <f t="shared" si="2"/>
        <v>0</v>
      </c>
      <c r="H30" s="169"/>
      <c r="I30" s="484"/>
      <c r="J30" s="484"/>
      <c r="K30" s="192"/>
    </row>
    <row r="31" spans="2:12" ht="15" customHeight="1" x14ac:dyDescent="0.2">
      <c r="B31" s="194" t="s">
        <v>95</v>
      </c>
      <c r="C31" s="190" t="s">
        <v>96</v>
      </c>
      <c r="D31" s="193">
        <v>1</v>
      </c>
      <c r="E31" s="190" t="s">
        <v>50</v>
      </c>
      <c r="F31" s="191"/>
      <c r="G31" s="191">
        <f t="shared" si="2"/>
        <v>0</v>
      </c>
      <c r="H31" s="169"/>
      <c r="I31" s="484"/>
      <c r="J31" s="484"/>
      <c r="K31" s="192" t="s">
        <v>97</v>
      </c>
    </row>
    <row r="32" spans="2:12" ht="21.6" customHeight="1" x14ac:dyDescent="0.2">
      <c r="B32" s="194" t="s">
        <v>98</v>
      </c>
      <c r="C32" s="190" t="s">
        <v>99</v>
      </c>
      <c r="D32" s="193">
        <v>1</v>
      </c>
      <c r="E32" s="190" t="s">
        <v>50</v>
      </c>
      <c r="F32" s="191"/>
      <c r="G32" s="191">
        <f t="shared" si="2"/>
        <v>0</v>
      </c>
      <c r="H32" s="169"/>
      <c r="I32" s="484"/>
      <c r="J32" s="484"/>
      <c r="K32" s="524" t="s">
        <v>100</v>
      </c>
    </row>
    <row r="33" spans="2:11" ht="15" customHeight="1" x14ac:dyDescent="0.2">
      <c r="B33" s="194" t="s">
        <v>101</v>
      </c>
      <c r="C33" s="190" t="s">
        <v>102</v>
      </c>
      <c r="D33" s="193">
        <v>1</v>
      </c>
      <c r="E33" s="190" t="s">
        <v>50</v>
      </c>
      <c r="F33" s="191"/>
      <c r="G33" s="191">
        <f t="shared" si="2"/>
        <v>0</v>
      </c>
      <c r="H33" s="169"/>
      <c r="I33" s="484"/>
      <c r="J33" s="484"/>
      <c r="K33" s="524" t="s">
        <v>103</v>
      </c>
    </row>
    <row r="34" spans="2:11" ht="15" customHeight="1" x14ac:dyDescent="0.2">
      <c r="B34" s="194" t="s">
        <v>104</v>
      </c>
      <c r="C34" s="190" t="s">
        <v>105</v>
      </c>
      <c r="D34" s="193">
        <f>50*0.1</f>
        <v>5</v>
      </c>
      <c r="E34" s="190" t="s">
        <v>60</v>
      </c>
      <c r="F34" s="191"/>
      <c r="G34" s="191">
        <f t="shared" si="2"/>
        <v>0</v>
      </c>
      <c r="H34" s="169"/>
      <c r="I34" s="484"/>
      <c r="J34" s="484"/>
      <c r="K34" s="524" t="s">
        <v>106</v>
      </c>
    </row>
    <row r="35" spans="2:11" ht="15" customHeight="1" x14ac:dyDescent="0.2">
      <c r="B35" s="194" t="s">
        <v>107</v>
      </c>
      <c r="C35" s="190" t="s">
        <v>108</v>
      </c>
      <c r="D35" s="193">
        <v>1</v>
      </c>
      <c r="E35" s="190" t="s">
        <v>50</v>
      </c>
      <c r="F35" s="191"/>
      <c r="G35" s="191">
        <f t="shared" si="2"/>
        <v>0</v>
      </c>
      <c r="H35" s="169"/>
      <c r="I35" s="484"/>
      <c r="J35" s="484"/>
      <c r="K35" s="524"/>
    </row>
    <row r="36" spans="2:11" ht="15" customHeight="1" x14ac:dyDescent="0.2">
      <c r="B36" s="194" t="s">
        <v>109</v>
      </c>
      <c r="C36" s="190" t="s">
        <v>110</v>
      </c>
      <c r="D36" s="193">
        <v>1</v>
      </c>
      <c r="E36" s="190" t="s">
        <v>50</v>
      </c>
      <c r="F36" s="191"/>
      <c r="G36" s="191">
        <f t="shared" si="2"/>
        <v>0</v>
      </c>
      <c r="H36" s="169"/>
      <c r="I36" s="484"/>
      <c r="J36" s="484"/>
      <c r="K36" s="524" t="s">
        <v>111</v>
      </c>
    </row>
    <row r="37" spans="2:11" s="172" customFormat="1" ht="21.6" customHeight="1" x14ac:dyDescent="0.2">
      <c r="B37" s="194" t="s">
        <v>112</v>
      </c>
      <c r="C37" s="195" t="s">
        <v>113</v>
      </c>
      <c r="D37" s="196">
        <v>1</v>
      </c>
      <c r="E37" s="195" t="s">
        <v>50</v>
      </c>
      <c r="F37" s="197"/>
      <c r="G37" s="197">
        <f t="shared" si="2"/>
        <v>0</v>
      </c>
      <c r="H37" s="178"/>
      <c r="I37" s="485"/>
      <c r="J37" s="485"/>
      <c r="K37" s="525" t="s">
        <v>114</v>
      </c>
    </row>
    <row r="38" spans="2:11" ht="15" customHeight="1" x14ac:dyDescent="0.2">
      <c r="B38" s="194" t="s">
        <v>115</v>
      </c>
      <c r="C38" s="190" t="s">
        <v>116</v>
      </c>
      <c r="D38" s="193">
        <v>10</v>
      </c>
      <c r="E38" s="190" t="s">
        <v>60</v>
      </c>
      <c r="F38" s="191"/>
      <c r="G38" s="191">
        <f t="shared" si="2"/>
        <v>0</v>
      </c>
      <c r="H38" s="169"/>
      <c r="I38" s="484"/>
      <c r="J38" s="484"/>
      <c r="K38" s="524" t="s">
        <v>117</v>
      </c>
    </row>
    <row r="39" spans="2:11" ht="27" customHeight="1" x14ac:dyDescent="0.2">
      <c r="B39" s="194" t="s">
        <v>118</v>
      </c>
      <c r="C39" s="190" t="s">
        <v>119</v>
      </c>
      <c r="D39" s="193">
        <v>40</v>
      </c>
      <c r="E39" s="190" t="s">
        <v>40</v>
      </c>
      <c r="F39" s="191"/>
      <c r="G39" s="191">
        <f t="shared" si="2"/>
        <v>0</v>
      </c>
      <c r="H39" s="169"/>
      <c r="I39" s="484"/>
      <c r="J39" s="484"/>
      <c r="K39" s="524" t="s">
        <v>120</v>
      </c>
    </row>
    <row r="40" spans="2:11" ht="15" customHeight="1" x14ac:dyDescent="0.2">
      <c r="B40" s="194" t="s">
        <v>121</v>
      </c>
      <c r="C40" s="190" t="s">
        <v>122</v>
      </c>
      <c r="D40" s="193">
        <v>330</v>
      </c>
      <c r="E40" s="190" t="s">
        <v>40</v>
      </c>
      <c r="F40" s="191"/>
      <c r="G40" s="191">
        <f t="shared" si="2"/>
        <v>0</v>
      </c>
      <c r="H40" s="202"/>
      <c r="I40" s="487"/>
      <c r="J40" s="487"/>
      <c r="K40" s="524"/>
    </row>
    <row r="41" spans="2:11" ht="15" customHeight="1" x14ac:dyDescent="0.2">
      <c r="B41" s="189"/>
      <c r="C41" s="555" t="s">
        <v>55</v>
      </c>
      <c r="D41" s="556"/>
      <c r="E41" s="556"/>
      <c r="F41" s="557"/>
      <c r="G41" s="201">
        <f>SUM(G29:G40)</f>
        <v>0</v>
      </c>
      <c r="H41" s="202"/>
      <c r="I41" s="479">
        <f>SUM(I29:I40)</f>
        <v>0</v>
      </c>
      <c r="J41" s="487"/>
      <c r="K41" s="524"/>
    </row>
    <row r="42" spans="2:11" ht="15" customHeight="1" x14ac:dyDescent="0.2">
      <c r="B42" s="183" t="s">
        <v>123</v>
      </c>
      <c r="C42" s="184" t="s">
        <v>124</v>
      </c>
      <c r="D42" s="185"/>
      <c r="E42" s="184"/>
      <c r="F42" s="184"/>
      <c r="G42" s="186"/>
      <c r="H42" s="184"/>
      <c r="I42" s="486"/>
      <c r="J42" s="486"/>
      <c r="K42" s="188"/>
    </row>
    <row r="43" spans="2:11" ht="15" customHeight="1" x14ac:dyDescent="0.2">
      <c r="B43" s="189" t="s">
        <v>125</v>
      </c>
      <c r="C43" s="190" t="s">
        <v>126</v>
      </c>
      <c r="D43" s="193">
        <v>1</v>
      </c>
      <c r="E43" s="190" t="s">
        <v>50</v>
      </c>
      <c r="F43" s="191"/>
      <c r="G43" s="191">
        <f>+F43*D43</f>
        <v>0</v>
      </c>
      <c r="H43" s="169"/>
      <c r="I43" s="484"/>
      <c r="J43" s="484"/>
      <c r="K43" s="192" t="s">
        <v>127</v>
      </c>
    </row>
    <row r="44" spans="2:11" ht="15" customHeight="1" x14ac:dyDescent="0.2">
      <c r="B44" s="189"/>
      <c r="C44" s="555" t="s">
        <v>55</v>
      </c>
      <c r="D44" s="556"/>
      <c r="E44" s="556"/>
      <c r="F44" s="557"/>
      <c r="G44" s="201">
        <f>SUM(G43)</f>
        <v>0</v>
      </c>
      <c r="H44" s="202"/>
      <c r="I44" s="479">
        <f>SUM(I32:I43)</f>
        <v>0</v>
      </c>
      <c r="J44" s="487"/>
      <c r="K44" s="205"/>
    </row>
    <row r="45" spans="2:11" ht="15" customHeight="1" x14ac:dyDescent="0.2">
      <c r="B45" s="183" t="s">
        <v>128</v>
      </c>
      <c r="C45" s="184" t="s">
        <v>129</v>
      </c>
      <c r="D45" s="185"/>
      <c r="E45" s="184"/>
      <c r="F45" s="184"/>
      <c r="G45" s="186"/>
      <c r="H45" s="184"/>
      <c r="I45" s="486"/>
      <c r="J45" s="486"/>
      <c r="K45" s="188"/>
    </row>
    <row r="46" spans="2:11" ht="33.75" x14ac:dyDescent="0.2">
      <c r="B46" s="189" t="s">
        <v>130</v>
      </c>
      <c r="C46" s="190" t="s">
        <v>131</v>
      </c>
      <c r="D46" s="193">
        <v>1</v>
      </c>
      <c r="E46" s="190" t="s">
        <v>50</v>
      </c>
      <c r="F46" s="191"/>
      <c r="G46" s="191">
        <f t="shared" ref="G46:G53" si="3">+F46*D46</f>
        <v>0</v>
      </c>
      <c r="H46" s="169"/>
      <c r="I46" s="484"/>
      <c r="J46" s="484"/>
      <c r="K46" s="524" t="s">
        <v>132</v>
      </c>
    </row>
    <row r="47" spans="2:11" ht="15" customHeight="1" x14ac:dyDescent="0.2">
      <c r="B47" s="189" t="s">
        <v>133</v>
      </c>
      <c r="C47" s="190" t="s">
        <v>134</v>
      </c>
      <c r="D47" s="193">
        <v>1</v>
      </c>
      <c r="E47" s="190" t="s">
        <v>50</v>
      </c>
      <c r="F47" s="191"/>
      <c r="G47" s="191">
        <f t="shared" si="3"/>
        <v>0</v>
      </c>
      <c r="H47" s="169"/>
      <c r="I47" s="484"/>
      <c r="J47" s="484"/>
      <c r="K47" s="524" t="s">
        <v>135</v>
      </c>
    </row>
    <row r="48" spans="2:11" ht="15" customHeight="1" x14ac:dyDescent="0.2">
      <c r="B48" s="189" t="s">
        <v>136</v>
      </c>
      <c r="C48" s="190" t="s">
        <v>137</v>
      </c>
      <c r="D48" s="193">
        <v>1</v>
      </c>
      <c r="E48" s="190" t="s">
        <v>50</v>
      </c>
      <c r="F48" s="191"/>
      <c r="G48" s="191">
        <f t="shared" si="3"/>
        <v>0</v>
      </c>
      <c r="H48" s="169"/>
      <c r="I48" s="484"/>
      <c r="J48" s="484"/>
      <c r="K48" s="524"/>
    </row>
    <row r="49" spans="2:11" ht="15" customHeight="1" x14ac:dyDescent="0.2">
      <c r="B49" s="189" t="s">
        <v>138</v>
      </c>
      <c r="C49" s="190" t="s">
        <v>139</v>
      </c>
      <c r="D49" s="193">
        <v>35</v>
      </c>
      <c r="E49" s="190" t="s">
        <v>60</v>
      </c>
      <c r="F49" s="191"/>
      <c r="G49" s="191">
        <f t="shared" si="3"/>
        <v>0</v>
      </c>
      <c r="H49" s="169"/>
      <c r="I49" s="484"/>
      <c r="J49" s="484"/>
      <c r="K49" s="524" t="s">
        <v>140</v>
      </c>
    </row>
    <row r="50" spans="2:11" ht="22.5" x14ac:dyDescent="0.2">
      <c r="B50" s="189" t="s">
        <v>141</v>
      </c>
      <c r="C50" s="190" t="s">
        <v>119</v>
      </c>
      <c r="D50" s="193">
        <v>20</v>
      </c>
      <c r="E50" s="190" t="s">
        <v>40</v>
      </c>
      <c r="F50" s="191"/>
      <c r="G50" s="191">
        <f t="shared" si="3"/>
        <v>0</v>
      </c>
      <c r="H50" s="169"/>
      <c r="I50" s="484"/>
      <c r="J50" s="484"/>
      <c r="K50" s="524" t="s">
        <v>120</v>
      </c>
    </row>
    <row r="51" spans="2:11" ht="15" customHeight="1" x14ac:dyDescent="0.2">
      <c r="B51" s="189" t="s">
        <v>142</v>
      </c>
      <c r="C51" s="190" t="s">
        <v>143</v>
      </c>
      <c r="D51" s="193">
        <v>4</v>
      </c>
      <c r="E51" s="190" t="s">
        <v>40</v>
      </c>
      <c r="F51" s="191"/>
      <c r="G51" s="191">
        <f t="shared" si="3"/>
        <v>0</v>
      </c>
      <c r="H51" s="169"/>
      <c r="I51" s="484"/>
      <c r="J51" s="484"/>
      <c r="K51" s="524"/>
    </row>
    <row r="52" spans="2:11" ht="15" customHeight="1" x14ac:dyDescent="0.2">
      <c r="B52" s="189" t="s">
        <v>144</v>
      </c>
      <c r="C52" s="190" t="s">
        <v>145</v>
      </c>
      <c r="D52" s="193">
        <f>60*0.2</f>
        <v>12</v>
      </c>
      <c r="E52" s="190" t="s">
        <v>60</v>
      </c>
      <c r="F52" s="191"/>
      <c r="G52" s="191">
        <f t="shared" si="3"/>
        <v>0</v>
      </c>
      <c r="H52" s="169"/>
      <c r="I52" s="484"/>
      <c r="J52" s="484"/>
      <c r="K52" s="524" t="s">
        <v>146</v>
      </c>
    </row>
    <row r="53" spans="2:11" ht="15" customHeight="1" x14ac:dyDescent="0.2">
      <c r="B53" s="189" t="s">
        <v>147</v>
      </c>
      <c r="C53" s="190" t="s">
        <v>148</v>
      </c>
      <c r="D53" s="193">
        <v>1</v>
      </c>
      <c r="E53" s="190" t="s">
        <v>60</v>
      </c>
      <c r="F53" s="191"/>
      <c r="G53" s="191">
        <f t="shared" si="3"/>
        <v>0</v>
      </c>
      <c r="H53" s="169"/>
      <c r="I53" s="484"/>
      <c r="J53" s="484"/>
      <c r="K53" s="524"/>
    </row>
    <row r="54" spans="2:11" ht="15" customHeight="1" x14ac:dyDescent="0.2">
      <c r="B54" s="189"/>
      <c r="C54" s="555" t="s">
        <v>55</v>
      </c>
      <c r="D54" s="556"/>
      <c r="E54" s="556"/>
      <c r="F54" s="557"/>
      <c r="G54" s="201">
        <f>SUM(G46:G53)</f>
        <v>0</v>
      </c>
      <c r="H54" s="202"/>
      <c r="I54" s="479">
        <f>SUM(I46:I53)</f>
        <v>0</v>
      </c>
      <c r="J54" s="487"/>
      <c r="K54" s="524"/>
    </row>
    <row r="55" spans="2:11" ht="15" customHeight="1" x14ac:dyDescent="0.2">
      <c r="B55" s="183" t="s">
        <v>149</v>
      </c>
      <c r="C55" s="184" t="s">
        <v>150</v>
      </c>
      <c r="D55" s="185"/>
      <c r="E55" s="184"/>
      <c r="F55" s="184"/>
      <c r="G55" s="186"/>
      <c r="H55" s="184"/>
      <c r="I55" s="486"/>
      <c r="J55" s="486"/>
      <c r="K55" s="188"/>
    </row>
    <row r="56" spans="2:11" ht="33.75" x14ac:dyDescent="0.2">
      <c r="B56" s="189" t="s">
        <v>151</v>
      </c>
      <c r="C56" s="190" t="s">
        <v>131</v>
      </c>
      <c r="D56" s="193">
        <v>1</v>
      </c>
      <c r="E56" s="190" t="s">
        <v>50</v>
      </c>
      <c r="F56" s="191"/>
      <c r="G56" s="191">
        <f t="shared" ref="G56:G62" si="4">+F56*D56</f>
        <v>0</v>
      </c>
      <c r="H56" s="169"/>
      <c r="I56" s="484"/>
      <c r="J56" s="484"/>
      <c r="K56" s="524" t="s">
        <v>152</v>
      </c>
    </row>
    <row r="57" spans="2:11" ht="15" customHeight="1" x14ac:dyDescent="0.2">
      <c r="B57" s="189" t="s">
        <v>153</v>
      </c>
      <c r="C57" s="190" t="s">
        <v>134</v>
      </c>
      <c r="D57" s="193">
        <v>1</v>
      </c>
      <c r="E57" s="190" t="s">
        <v>50</v>
      </c>
      <c r="F57" s="191"/>
      <c r="G57" s="191">
        <f t="shared" si="4"/>
        <v>0</v>
      </c>
      <c r="H57" s="169"/>
      <c r="I57" s="484"/>
      <c r="J57" s="484"/>
      <c r="K57" s="524"/>
    </row>
    <row r="58" spans="2:11" ht="15" customHeight="1" x14ac:dyDescent="0.2">
      <c r="B58" s="189" t="s">
        <v>154</v>
      </c>
      <c r="C58" s="190" t="s">
        <v>108</v>
      </c>
      <c r="D58" s="193">
        <v>1</v>
      </c>
      <c r="E58" s="190" t="s">
        <v>50</v>
      </c>
      <c r="F58" s="191"/>
      <c r="G58" s="191">
        <f t="shared" si="4"/>
        <v>0</v>
      </c>
      <c r="H58" s="169"/>
      <c r="I58" s="484"/>
      <c r="J58" s="484"/>
      <c r="K58" s="524"/>
    </row>
    <row r="59" spans="2:11" ht="15" customHeight="1" x14ac:dyDescent="0.2">
      <c r="B59" s="189" t="s">
        <v>155</v>
      </c>
      <c r="C59" s="190" t="s">
        <v>139</v>
      </c>
      <c r="D59" s="193">
        <v>19</v>
      </c>
      <c r="E59" s="190" t="s">
        <v>60</v>
      </c>
      <c r="F59" s="191"/>
      <c r="G59" s="191">
        <f t="shared" si="4"/>
        <v>0</v>
      </c>
      <c r="H59" s="169"/>
      <c r="I59" s="484"/>
      <c r="J59" s="484"/>
      <c r="K59" s="524" t="s">
        <v>156</v>
      </c>
    </row>
    <row r="60" spans="2:11" ht="15" customHeight="1" x14ac:dyDescent="0.2">
      <c r="B60" s="189" t="s">
        <v>157</v>
      </c>
      <c r="C60" s="190" t="s">
        <v>158</v>
      </c>
      <c r="D60" s="193">
        <v>20</v>
      </c>
      <c r="E60" s="190" t="s">
        <v>40</v>
      </c>
      <c r="F60" s="191"/>
      <c r="G60" s="191">
        <f t="shared" si="4"/>
        <v>0</v>
      </c>
      <c r="H60" s="169"/>
      <c r="I60" s="484"/>
      <c r="J60" s="484"/>
      <c r="K60" s="524" t="s">
        <v>120</v>
      </c>
    </row>
    <row r="61" spans="2:11" ht="15" customHeight="1" x14ac:dyDescent="0.2">
      <c r="B61" s="189" t="s">
        <v>159</v>
      </c>
      <c r="C61" s="195" t="s">
        <v>160</v>
      </c>
      <c r="D61" s="196">
        <v>1</v>
      </c>
      <c r="E61" s="195" t="s">
        <v>50</v>
      </c>
      <c r="F61" s="197"/>
      <c r="G61" s="197">
        <f t="shared" si="4"/>
        <v>0</v>
      </c>
      <c r="H61" s="178"/>
      <c r="I61" s="485"/>
      <c r="J61" s="485"/>
      <c r="K61" s="525"/>
    </row>
    <row r="62" spans="2:11" ht="15" customHeight="1" x14ac:dyDescent="0.2">
      <c r="B62" s="189" t="s">
        <v>161</v>
      </c>
      <c r="C62" s="190" t="s">
        <v>162</v>
      </c>
      <c r="D62" s="193">
        <v>1</v>
      </c>
      <c r="E62" s="190" t="s">
        <v>60</v>
      </c>
      <c r="F62" s="191"/>
      <c r="G62" s="191">
        <f t="shared" si="4"/>
        <v>0</v>
      </c>
      <c r="H62" s="169"/>
      <c r="I62" s="484"/>
      <c r="J62" s="484"/>
      <c r="K62" s="524"/>
    </row>
    <row r="63" spans="2:11" ht="15" customHeight="1" x14ac:dyDescent="0.2">
      <c r="B63" s="189"/>
      <c r="C63" s="555" t="s">
        <v>55</v>
      </c>
      <c r="D63" s="556"/>
      <c r="E63" s="556"/>
      <c r="F63" s="557"/>
      <c r="G63" s="201">
        <f>+SUM(G56:G62)</f>
        <v>0</v>
      </c>
      <c r="H63" s="202"/>
      <c r="I63" s="479">
        <f>+SUM(I56:I62)</f>
        <v>0</v>
      </c>
      <c r="J63" s="487"/>
      <c r="K63" s="524"/>
    </row>
    <row r="64" spans="2:11" ht="15" customHeight="1" x14ac:dyDescent="0.2">
      <c r="B64" s="183" t="s">
        <v>163</v>
      </c>
      <c r="C64" s="184" t="s">
        <v>164</v>
      </c>
      <c r="D64" s="185"/>
      <c r="E64" s="184"/>
      <c r="F64" s="184"/>
      <c r="G64" s="186"/>
      <c r="H64" s="184"/>
      <c r="I64" s="486"/>
      <c r="J64" s="486"/>
      <c r="K64" s="188"/>
    </row>
    <row r="65" spans="2:11" ht="15" customHeight="1" x14ac:dyDescent="0.2">
      <c r="B65" s="189" t="s">
        <v>165</v>
      </c>
      <c r="C65" s="195" t="s">
        <v>166</v>
      </c>
      <c r="D65" s="193">
        <v>16</v>
      </c>
      <c r="E65" s="190" t="s">
        <v>60</v>
      </c>
      <c r="F65" s="191"/>
      <c r="G65" s="191">
        <f t="shared" ref="G65:G75" si="5">+F65*D65</f>
        <v>0</v>
      </c>
      <c r="H65" s="169"/>
      <c r="I65" s="484"/>
      <c r="J65" s="484"/>
      <c r="K65" s="524" t="s">
        <v>167</v>
      </c>
    </row>
    <row r="66" spans="2:11" ht="15" customHeight="1" x14ac:dyDescent="0.2">
      <c r="B66" s="189" t="s">
        <v>168</v>
      </c>
      <c r="C66" s="190" t="s">
        <v>169</v>
      </c>
      <c r="D66" s="193">
        <v>1</v>
      </c>
      <c r="E66" s="190" t="s">
        <v>50</v>
      </c>
      <c r="F66" s="191"/>
      <c r="G66" s="191">
        <f t="shared" si="5"/>
        <v>0</v>
      </c>
      <c r="H66" s="169"/>
      <c r="I66" s="484"/>
      <c r="J66" s="484"/>
      <c r="K66" s="524" t="s">
        <v>170</v>
      </c>
    </row>
    <row r="67" spans="2:11" ht="15" customHeight="1" x14ac:dyDescent="0.2">
      <c r="B67" s="189" t="s">
        <v>171</v>
      </c>
      <c r="C67" s="190" t="s">
        <v>66</v>
      </c>
      <c r="D67" s="193">
        <v>1</v>
      </c>
      <c r="E67" s="190" t="s">
        <v>50</v>
      </c>
      <c r="F67" s="191"/>
      <c r="G67" s="191">
        <f t="shared" si="5"/>
        <v>0</v>
      </c>
      <c r="H67" s="169"/>
      <c r="I67" s="484"/>
      <c r="J67" s="484"/>
      <c r="K67" s="524"/>
    </row>
    <row r="68" spans="2:11" ht="15" customHeight="1" x14ac:dyDescent="0.2">
      <c r="B68" s="189" t="s">
        <v>172</v>
      </c>
      <c r="C68" s="190" t="s">
        <v>139</v>
      </c>
      <c r="D68" s="193">
        <v>40</v>
      </c>
      <c r="E68" s="190" t="s">
        <v>60</v>
      </c>
      <c r="F68" s="191"/>
      <c r="G68" s="191">
        <f t="shared" si="5"/>
        <v>0</v>
      </c>
      <c r="H68" s="169"/>
      <c r="I68" s="484"/>
      <c r="J68" s="484"/>
      <c r="K68" s="524" t="s">
        <v>173</v>
      </c>
    </row>
    <row r="69" spans="2:11" ht="15" customHeight="1" x14ac:dyDescent="0.2">
      <c r="B69" s="189" t="s">
        <v>174</v>
      </c>
      <c r="C69" s="190" t="s">
        <v>175</v>
      </c>
      <c r="D69" s="193">
        <v>20</v>
      </c>
      <c r="E69" s="190" t="s">
        <v>40</v>
      </c>
      <c r="F69" s="191"/>
      <c r="G69" s="191">
        <f t="shared" si="5"/>
        <v>0</v>
      </c>
      <c r="H69" s="169"/>
      <c r="I69" s="484"/>
      <c r="J69" s="484"/>
      <c r="K69" s="524" t="s">
        <v>120</v>
      </c>
    </row>
    <row r="70" spans="2:11" ht="22.5" x14ac:dyDescent="0.2">
      <c r="B70" s="189" t="s">
        <v>176</v>
      </c>
      <c r="C70" s="190" t="s">
        <v>177</v>
      </c>
      <c r="D70" s="193">
        <f>860*0.15</f>
        <v>129</v>
      </c>
      <c r="E70" s="190" t="s">
        <v>60</v>
      </c>
      <c r="F70" s="191"/>
      <c r="G70" s="191">
        <f t="shared" si="5"/>
        <v>0</v>
      </c>
      <c r="H70" s="169"/>
      <c r="I70" s="484"/>
      <c r="J70" s="484"/>
      <c r="K70" s="524" t="s">
        <v>178</v>
      </c>
    </row>
    <row r="71" spans="2:11" ht="15" customHeight="1" x14ac:dyDescent="0.2">
      <c r="B71" s="189" t="s">
        <v>179</v>
      </c>
      <c r="C71" s="190" t="s">
        <v>180</v>
      </c>
      <c r="D71" s="550">
        <f>15*0.075</f>
        <v>1.125</v>
      </c>
      <c r="E71" s="190" t="s">
        <v>60</v>
      </c>
      <c r="F71" s="191"/>
      <c r="G71" s="191">
        <f t="shared" si="5"/>
        <v>0</v>
      </c>
      <c r="H71" s="169"/>
      <c r="I71" s="484"/>
      <c r="J71" s="484"/>
      <c r="K71" s="524"/>
    </row>
    <row r="72" spans="2:11" ht="15" customHeight="1" x14ac:dyDescent="0.2">
      <c r="B72" s="189" t="s">
        <v>181</v>
      </c>
      <c r="C72" s="190" t="s">
        <v>182</v>
      </c>
      <c r="D72" s="193">
        <v>40</v>
      </c>
      <c r="E72" s="190" t="s">
        <v>40</v>
      </c>
      <c r="F72" s="191"/>
      <c r="G72" s="191">
        <f t="shared" si="5"/>
        <v>0</v>
      </c>
      <c r="H72" s="169"/>
      <c r="I72" s="484"/>
      <c r="J72" s="484"/>
      <c r="K72" s="524" t="s">
        <v>183</v>
      </c>
    </row>
    <row r="73" spans="2:11" ht="15" customHeight="1" x14ac:dyDescent="0.2">
      <c r="B73" s="189" t="s">
        <v>184</v>
      </c>
      <c r="C73" s="190" t="s">
        <v>185</v>
      </c>
      <c r="D73" s="193">
        <v>1</v>
      </c>
      <c r="E73" s="190" t="s">
        <v>50</v>
      </c>
      <c r="F73" s="191"/>
      <c r="G73" s="191">
        <f t="shared" si="5"/>
        <v>0</v>
      </c>
      <c r="H73" s="169"/>
      <c r="I73" s="484"/>
      <c r="J73" s="484"/>
      <c r="K73" s="524" t="s">
        <v>186</v>
      </c>
    </row>
    <row r="74" spans="2:11" ht="22.5" x14ac:dyDescent="0.2">
      <c r="B74" s="189" t="s">
        <v>187</v>
      </c>
      <c r="C74" s="190" t="s">
        <v>188</v>
      </c>
      <c r="D74" s="193">
        <v>20</v>
      </c>
      <c r="E74" s="190" t="s">
        <v>60</v>
      </c>
      <c r="F74" s="191"/>
      <c r="G74" s="191">
        <f t="shared" si="5"/>
        <v>0</v>
      </c>
      <c r="H74" s="169"/>
      <c r="I74" s="484"/>
      <c r="J74" s="484"/>
      <c r="K74" s="524" t="s">
        <v>189</v>
      </c>
    </row>
    <row r="75" spans="2:11" ht="15" customHeight="1" x14ac:dyDescent="0.2">
      <c r="B75" s="189" t="s">
        <v>190</v>
      </c>
      <c r="C75" s="190" t="s">
        <v>191</v>
      </c>
      <c r="D75" s="551">
        <v>2</v>
      </c>
      <c r="E75" s="190" t="s">
        <v>60</v>
      </c>
      <c r="F75" s="191"/>
      <c r="G75" s="191">
        <f t="shared" si="5"/>
        <v>0</v>
      </c>
      <c r="H75" s="169"/>
      <c r="I75" s="484"/>
      <c r="J75" s="484"/>
      <c r="K75" s="524"/>
    </row>
    <row r="76" spans="2:11" ht="15" customHeight="1" x14ac:dyDescent="0.2">
      <c r="B76" s="189"/>
      <c r="C76" s="555" t="s">
        <v>55</v>
      </c>
      <c r="D76" s="556"/>
      <c r="E76" s="556"/>
      <c r="F76" s="557"/>
      <c r="G76" s="201">
        <f>+SUM(G65:G75)</f>
        <v>0</v>
      </c>
      <c r="H76" s="202"/>
      <c r="I76" s="479">
        <f>+SUM(I65:I75)</f>
        <v>0</v>
      </c>
      <c r="J76" s="487"/>
      <c r="K76" s="524"/>
    </row>
    <row r="77" spans="2:11" ht="15" customHeight="1" x14ac:dyDescent="0.2">
      <c r="B77" s="183" t="s">
        <v>192</v>
      </c>
      <c r="C77" s="184" t="s">
        <v>193</v>
      </c>
      <c r="D77" s="185"/>
      <c r="E77" s="184"/>
      <c r="F77" s="184"/>
      <c r="G77" s="186"/>
      <c r="H77" s="184"/>
      <c r="I77" s="486"/>
      <c r="J77" s="486"/>
      <c r="K77" s="188"/>
    </row>
    <row r="78" spans="2:11" ht="22.5" x14ac:dyDescent="0.2">
      <c r="B78" s="189" t="s">
        <v>194</v>
      </c>
      <c r="C78" s="195" t="s">
        <v>195</v>
      </c>
      <c r="D78" s="196">
        <f>(20*0.3)*0.5</f>
        <v>3</v>
      </c>
      <c r="E78" s="195" t="s">
        <v>60</v>
      </c>
      <c r="F78" s="197"/>
      <c r="G78" s="197">
        <f>+F78*D78</f>
        <v>0</v>
      </c>
      <c r="H78" s="178"/>
      <c r="I78" s="485"/>
      <c r="J78" s="485"/>
      <c r="K78" s="525" t="s">
        <v>196</v>
      </c>
    </row>
    <row r="79" spans="2:11" ht="15" customHeight="1" x14ac:dyDescent="0.2">
      <c r="B79" s="189" t="s">
        <v>197</v>
      </c>
      <c r="C79" s="195" t="s">
        <v>198</v>
      </c>
      <c r="D79" s="548">
        <f>(15*0.2)*0.32</f>
        <v>0.96</v>
      </c>
      <c r="E79" s="195" t="s">
        <v>60</v>
      </c>
      <c r="F79" s="197"/>
      <c r="G79" s="197">
        <f>+F79*D79</f>
        <v>0</v>
      </c>
      <c r="H79" s="178"/>
      <c r="I79" s="485"/>
      <c r="J79" s="485"/>
      <c r="K79" s="525" t="s">
        <v>199</v>
      </c>
    </row>
    <row r="80" spans="2:11" ht="15" customHeight="1" x14ac:dyDescent="0.2">
      <c r="B80" s="189" t="s">
        <v>200</v>
      </c>
      <c r="C80" s="195" t="s">
        <v>201</v>
      </c>
      <c r="D80" s="196">
        <f>350*0.2</f>
        <v>70</v>
      </c>
      <c r="E80" s="195" t="s">
        <v>60</v>
      </c>
      <c r="F80" s="197"/>
      <c r="G80" s="197">
        <f>+F80*D80</f>
        <v>0</v>
      </c>
      <c r="H80" s="178"/>
      <c r="I80" s="485"/>
      <c r="J80" s="485"/>
      <c r="K80" s="525" t="s">
        <v>202</v>
      </c>
    </row>
    <row r="81" spans="2:11" ht="15" customHeight="1" x14ac:dyDescent="0.2">
      <c r="B81" s="189" t="s">
        <v>203</v>
      </c>
      <c r="C81" s="207" t="s">
        <v>204</v>
      </c>
      <c r="D81" s="549">
        <f>16*(2*0.1)+(16*0.11)</f>
        <v>4.96</v>
      </c>
      <c r="E81" s="207" t="s">
        <v>60</v>
      </c>
      <c r="F81" s="208"/>
      <c r="G81" s="208">
        <f>+F81*D81</f>
        <v>0</v>
      </c>
      <c r="H81" s="209"/>
      <c r="I81" s="488"/>
      <c r="J81" s="488"/>
      <c r="K81" s="525" t="s">
        <v>205</v>
      </c>
    </row>
    <row r="82" spans="2:11" ht="15" customHeight="1" x14ac:dyDescent="0.2">
      <c r="B82" s="189" t="s">
        <v>206</v>
      </c>
      <c r="C82" s="195" t="s">
        <v>207</v>
      </c>
      <c r="D82" s="196">
        <v>1</v>
      </c>
      <c r="E82" s="195" t="s">
        <v>50</v>
      </c>
      <c r="F82" s="197"/>
      <c r="G82" s="197">
        <f>+F82*D82</f>
        <v>0</v>
      </c>
      <c r="H82" s="178"/>
      <c r="I82" s="485"/>
      <c r="J82" s="485"/>
      <c r="K82" s="525" t="s">
        <v>208</v>
      </c>
    </row>
    <row r="83" spans="2:11" ht="15" customHeight="1" thickBot="1" x14ac:dyDescent="0.25">
      <c r="B83" s="189"/>
      <c r="C83" s="555" t="s">
        <v>55</v>
      </c>
      <c r="D83" s="556"/>
      <c r="E83" s="556"/>
      <c r="F83" s="557"/>
      <c r="G83" s="201">
        <f>+SUM(G78:G82)</f>
        <v>0</v>
      </c>
      <c r="H83" s="210"/>
      <c r="I83" s="479">
        <f>+SUM(I78:I82)</f>
        <v>0</v>
      </c>
      <c r="J83" s="489"/>
      <c r="K83" s="205"/>
    </row>
    <row r="84" spans="2:11" ht="15" customHeight="1" thickBot="1" x14ac:dyDescent="0.3">
      <c r="B84" s="211">
        <v>3</v>
      </c>
      <c r="C84" s="391" t="s">
        <v>6</v>
      </c>
      <c r="D84" s="392"/>
      <c r="E84" s="392"/>
      <c r="F84" s="392"/>
      <c r="G84" s="392"/>
      <c r="H84" s="253">
        <f>+G88+G96+G103+G108+G121+G127</f>
        <v>0</v>
      </c>
      <c r="I84" s="480"/>
      <c r="J84" s="490">
        <f>+I88+I96+I103+I108+I121+I127</f>
        <v>0</v>
      </c>
      <c r="K84" s="212"/>
    </row>
    <row r="85" spans="2:11" ht="15" customHeight="1" x14ac:dyDescent="0.2">
      <c r="B85" s="183" t="s">
        <v>209</v>
      </c>
      <c r="C85" s="323" t="s">
        <v>210</v>
      </c>
      <c r="D85" s="213"/>
      <c r="E85" s="213"/>
      <c r="F85" s="213"/>
      <c r="G85" s="213"/>
      <c r="H85" s="214"/>
      <c r="I85" s="481"/>
      <c r="J85" s="481"/>
      <c r="K85" s="215"/>
    </row>
    <row r="86" spans="2:11" s="172" customFormat="1" ht="15" customHeight="1" x14ac:dyDescent="0.2">
      <c r="B86" s="163" t="s">
        <v>211</v>
      </c>
      <c r="C86" s="216" t="s">
        <v>212</v>
      </c>
      <c r="D86" s="174">
        <v>3</v>
      </c>
      <c r="E86" s="175" t="s">
        <v>60</v>
      </c>
      <c r="F86" s="197"/>
      <c r="G86" s="197">
        <f>+F86*D86</f>
        <v>0</v>
      </c>
      <c r="H86" s="217"/>
      <c r="I86" s="478"/>
      <c r="J86" s="478"/>
      <c r="K86" s="218" t="s">
        <v>213</v>
      </c>
    </row>
    <row r="87" spans="2:11" s="172" customFormat="1" ht="15" customHeight="1" x14ac:dyDescent="0.2">
      <c r="B87" s="163" t="s">
        <v>214</v>
      </c>
      <c r="C87" s="216" t="s">
        <v>215</v>
      </c>
      <c r="D87" s="174">
        <v>6</v>
      </c>
      <c r="E87" s="175" t="s">
        <v>40</v>
      </c>
      <c r="F87" s="219"/>
      <c r="G87" s="197">
        <f>+F87*D87</f>
        <v>0</v>
      </c>
      <c r="H87" s="217"/>
      <c r="I87" s="478"/>
      <c r="J87" s="478"/>
      <c r="K87" s="218" t="s">
        <v>216</v>
      </c>
    </row>
    <row r="88" spans="2:11" ht="15" customHeight="1" x14ac:dyDescent="0.2">
      <c r="B88" s="163"/>
      <c r="C88" s="555" t="s">
        <v>55</v>
      </c>
      <c r="D88" s="556"/>
      <c r="E88" s="556"/>
      <c r="F88" s="557"/>
      <c r="G88" s="201">
        <f>SUM(G86:G87)</f>
        <v>0</v>
      </c>
      <c r="H88" s="220"/>
      <c r="I88" s="479">
        <f>SUM(I86:I87)</f>
        <v>0</v>
      </c>
      <c r="J88" s="491"/>
      <c r="K88" s="170"/>
    </row>
    <row r="89" spans="2:11" ht="15" customHeight="1" x14ac:dyDescent="0.2">
      <c r="B89" s="183" t="s">
        <v>217</v>
      </c>
      <c r="C89" s="323" t="s">
        <v>218</v>
      </c>
      <c r="D89" s="213"/>
      <c r="E89" s="213"/>
      <c r="F89" s="213"/>
      <c r="G89" s="213"/>
      <c r="H89" s="214"/>
      <c r="I89" s="481"/>
      <c r="J89" s="481"/>
      <c r="K89" s="215"/>
    </row>
    <row r="90" spans="2:11" ht="15" customHeight="1" x14ac:dyDescent="0.2">
      <c r="B90" s="189" t="s">
        <v>219</v>
      </c>
      <c r="C90" s="221" t="s">
        <v>220</v>
      </c>
      <c r="D90" s="165">
        <v>95</v>
      </c>
      <c r="E90" s="166" t="s">
        <v>60</v>
      </c>
      <c r="F90" s="171"/>
      <c r="G90" s="222">
        <f t="shared" ref="G90:G95" si="6">+F90*D90</f>
        <v>0</v>
      </c>
      <c r="H90" s="223"/>
      <c r="I90" s="489"/>
      <c r="J90" s="489"/>
      <c r="K90" s="237"/>
    </row>
    <row r="91" spans="2:11" ht="15" customHeight="1" x14ac:dyDescent="0.2">
      <c r="B91" s="189" t="s">
        <v>221</v>
      </c>
      <c r="C91" s="221" t="s">
        <v>222</v>
      </c>
      <c r="D91" s="165">
        <v>180</v>
      </c>
      <c r="E91" s="166" t="s">
        <v>40</v>
      </c>
      <c r="F91" s="171"/>
      <c r="G91" s="222">
        <f t="shared" si="6"/>
        <v>0</v>
      </c>
      <c r="H91" s="223"/>
      <c r="I91" s="489"/>
      <c r="J91" s="489"/>
      <c r="K91" s="237"/>
    </row>
    <row r="92" spans="2:11" ht="15" customHeight="1" x14ac:dyDescent="0.2">
      <c r="B92" s="189" t="s">
        <v>223</v>
      </c>
      <c r="C92" s="221" t="s">
        <v>224</v>
      </c>
      <c r="D92" s="165">
        <v>2400</v>
      </c>
      <c r="E92" s="166" t="s">
        <v>40</v>
      </c>
      <c r="F92" s="171"/>
      <c r="G92" s="222">
        <f t="shared" si="6"/>
        <v>0</v>
      </c>
      <c r="H92" s="223"/>
      <c r="I92" s="489"/>
      <c r="J92" s="489"/>
      <c r="K92" s="237"/>
    </row>
    <row r="93" spans="2:11" ht="15" customHeight="1" x14ac:dyDescent="0.2">
      <c r="B93" s="189" t="s">
        <v>225</v>
      </c>
      <c r="C93" s="221" t="s">
        <v>226</v>
      </c>
      <c r="D93" s="165">
        <v>1400</v>
      </c>
      <c r="E93" s="166" t="s">
        <v>40</v>
      </c>
      <c r="F93" s="171"/>
      <c r="G93" s="222">
        <f t="shared" si="6"/>
        <v>0</v>
      </c>
      <c r="H93" s="223"/>
      <c r="I93" s="489"/>
      <c r="J93" s="489"/>
      <c r="K93" s="237"/>
    </row>
    <row r="94" spans="2:11" ht="15" customHeight="1" x14ac:dyDescent="0.2">
      <c r="B94" s="189" t="s">
        <v>227</v>
      </c>
      <c r="C94" s="221" t="s">
        <v>228</v>
      </c>
      <c r="D94" s="165">
        <v>300</v>
      </c>
      <c r="E94" s="166" t="s">
        <v>40</v>
      </c>
      <c r="F94" s="171"/>
      <c r="G94" s="222">
        <f t="shared" si="6"/>
        <v>0</v>
      </c>
      <c r="H94" s="223"/>
      <c r="I94" s="489"/>
      <c r="J94" s="489"/>
      <c r="K94" s="237"/>
    </row>
    <row r="95" spans="2:11" ht="15" customHeight="1" x14ac:dyDescent="0.2">
      <c r="B95" s="189" t="s">
        <v>229</v>
      </c>
      <c r="C95" s="221" t="s">
        <v>230</v>
      </c>
      <c r="D95" s="165">
        <v>50</v>
      </c>
      <c r="E95" s="166" t="s">
        <v>40</v>
      </c>
      <c r="F95" s="171"/>
      <c r="G95" s="222">
        <f t="shared" si="6"/>
        <v>0</v>
      </c>
      <c r="H95" s="169"/>
      <c r="I95" s="484"/>
      <c r="J95" s="484"/>
      <c r="K95" s="237"/>
    </row>
    <row r="96" spans="2:11" ht="15" customHeight="1" x14ac:dyDescent="0.2">
      <c r="B96" s="189"/>
      <c r="C96" s="555" t="s">
        <v>55</v>
      </c>
      <c r="D96" s="556"/>
      <c r="E96" s="556"/>
      <c r="F96" s="557"/>
      <c r="G96" s="201">
        <f>SUM(G90:G95)</f>
        <v>0</v>
      </c>
      <c r="H96" s="220"/>
      <c r="I96" s="479">
        <f>SUM(I90:I95)</f>
        <v>0</v>
      </c>
      <c r="J96" s="491"/>
      <c r="K96" s="237"/>
    </row>
    <row r="97" spans="2:11" ht="15" customHeight="1" x14ac:dyDescent="0.25">
      <c r="B97" s="183" t="s">
        <v>231</v>
      </c>
      <c r="C97" s="390" t="s">
        <v>232</v>
      </c>
      <c r="D97" s="390"/>
      <c r="E97" s="390"/>
      <c r="F97" s="390"/>
      <c r="G97" s="390"/>
      <c r="H97" s="214"/>
      <c r="I97" s="481"/>
      <c r="J97" s="481"/>
      <c r="K97" s="481"/>
    </row>
    <row r="98" spans="2:11" s="172" customFormat="1" ht="15" customHeight="1" x14ac:dyDescent="0.2">
      <c r="B98" s="163" t="s">
        <v>233</v>
      </c>
      <c r="C98" s="224" t="s">
        <v>234</v>
      </c>
      <c r="D98" s="225">
        <v>40</v>
      </c>
      <c r="E98" s="225" t="s">
        <v>40</v>
      </c>
      <c r="F98" s="197"/>
      <c r="G98" s="197">
        <f>+F98*D98</f>
        <v>0</v>
      </c>
      <c r="H98" s="217"/>
      <c r="I98" s="492"/>
      <c r="J98" s="492"/>
      <c r="K98" s="162"/>
    </row>
    <row r="99" spans="2:11" s="172" customFormat="1" ht="15" customHeight="1" x14ac:dyDescent="0.2">
      <c r="B99" s="163" t="s">
        <v>235</v>
      </c>
      <c r="C99" s="226" t="s">
        <v>236</v>
      </c>
      <c r="D99" s="545">
        <v>900</v>
      </c>
      <c r="E99" s="227" t="s">
        <v>40</v>
      </c>
      <c r="F99" s="228"/>
      <c r="G99" s="228">
        <f>+F99*D99</f>
        <v>0</v>
      </c>
      <c r="H99" s="217"/>
      <c r="I99" s="478"/>
      <c r="J99" s="478"/>
      <c r="K99" s="162"/>
    </row>
    <row r="100" spans="2:11" ht="15" customHeight="1" x14ac:dyDescent="0.2">
      <c r="B100" s="163" t="s">
        <v>237</v>
      </c>
      <c r="C100" s="229" t="s">
        <v>238</v>
      </c>
      <c r="D100" s="546">
        <v>2000</v>
      </c>
      <c r="E100" s="230" t="s">
        <v>40</v>
      </c>
      <c r="F100" s="197"/>
      <c r="G100" s="222">
        <f>+F100*D100</f>
        <v>0</v>
      </c>
      <c r="H100" s="231"/>
      <c r="I100" s="493"/>
      <c r="J100" s="493"/>
      <c r="K100" s="162"/>
    </row>
    <row r="101" spans="2:11" ht="15" customHeight="1" x14ac:dyDescent="0.2">
      <c r="B101" s="163" t="s">
        <v>239</v>
      </c>
      <c r="C101" s="221" t="s">
        <v>240</v>
      </c>
      <c r="D101" s="232">
        <v>7900</v>
      </c>
      <c r="E101" s="166" t="s">
        <v>40</v>
      </c>
      <c r="F101" s="197"/>
      <c r="G101" s="222">
        <f>+F101*D101</f>
        <v>0</v>
      </c>
      <c r="H101" s="231"/>
      <c r="I101" s="493"/>
      <c r="J101" s="493"/>
      <c r="K101" s="162"/>
    </row>
    <row r="102" spans="2:11" ht="15" customHeight="1" x14ac:dyDescent="0.2">
      <c r="B102" s="163" t="s">
        <v>241</v>
      </c>
      <c r="C102" s="233" t="s">
        <v>242</v>
      </c>
      <c r="D102" s="232">
        <v>1360</v>
      </c>
      <c r="E102" s="166" t="s">
        <v>40</v>
      </c>
      <c r="F102" s="197"/>
      <c r="G102" s="222">
        <f>+F102*D102</f>
        <v>0</v>
      </c>
      <c r="H102" s="231"/>
      <c r="I102" s="493"/>
      <c r="J102" s="493"/>
      <c r="K102" s="237"/>
    </row>
    <row r="103" spans="2:11" ht="15" customHeight="1" x14ac:dyDescent="0.2">
      <c r="B103" s="234"/>
      <c r="C103" s="555" t="s">
        <v>55</v>
      </c>
      <c r="D103" s="556"/>
      <c r="E103" s="556"/>
      <c r="F103" s="557"/>
      <c r="G103" s="235">
        <f>SUM(G98:G102)</f>
        <v>0</v>
      </c>
      <c r="H103" s="231"/>
      <c r="I103" s="494">
        <f>SUM(I98:I102)</f>
        <v>0</v>
      </c>
      <c r="J103" s="493"/>
      <c r="K103" s="237"/>
    </row>
    <row r="104" spans="2:11" ht="15" customHeight="1" x14ac:dyDescent="0.2">
      <c r="B104" s="183" t="s">
        <v>243</v>
      </c>
      <c r="C104" s="388" t="s">
        <v>244</v>
      </c>
      <c r="D104" s="389"/>
      <c r="E104" s="389"/>
      <c r="F104" s="389"/>
      <c r="G104" s="389"/>
      <c r="H104" s="236"/>
      <c r="I104" s="495"/>
      <c r="J104" s="495"/>
      <c r="K104" s="495"/>
    </row>
    <row r="105" spans="2:11" ht="15" customHeight="1" x14ac:dyDescent="0.2">
      <c r="B105" s="189" t="s">
        <v>245</v>
      </c>
      <c r="C105" s="238" t="s">
        <v>246</v>
      </c>
      <c r="D105" s="239">
        <v>700</v>
      </c>
      <c r="E105" s="237" t="s">
        <v>40</v>
      </c>
      <c r="F105" s="167"/>
      <c r="G105" s="240">
        <f>+F105*D105</f>
        <v>0</v>
      </c>
      <c r="I105" s="496"/>
      <c r="J105" s="496"/>
      <c r="K105" s="237"/>
    </row>
    <row r="106" spans="2:11" ht="15" customHeight="1" x14ac:dyDescent="0.2">
      <c r="B106" s="189" t="s">
        <v>247</v>
      </c>
      <c r="C106" s="238" t="s">
        <v>248</v>
      </c>
      <c r="D106" s="239">
        <v>700</v>
      </c>
      <c r="E106" s="237" t="s">
        <v>40</v>
      </c>
      <c r="F106" s="167"/>
      <c r="G106" s="240">
        <f>+F106*D106</f>
        <v>0</v>
      </c>
      <c r="H106" s="231"/>
      <c r="I106" s="493"/>
      <c r="J106" s="493"/>
      <c r="K106" s="237"/>
    </row>
    <row r="107" spans="2:11" ht="15" customHeight="1" x14ac:dyDescent="0.2">
      <c r="B107" s="189" t="s">
        <v>249</v>
      </c>
      <c r="C107" s="164" t="s">
        <v>250</v>
      </c>
      <c r="D107" s="232">
        <v>40</v>
      </c>
      <c r="E107" s="237" t="s">
        <v>40</v>
      </c>
      <c r="F107" s="167"/>
      <c r="G107" s="240">
        <f>F107*D107</f>
        <v>0</v>
      </c>
      <c r="H107" s="169"/>
      <c r="I107" s="484"/>
      <c r="J107" s="484"/>
      <c r="K107" s="237"/>
    </row>
    <row r="108" spans="2:11" ht="15" customHeight="1" x14ac:dyDescent="0.25">
      <c r="B108" s="189"/>
      <c r="C108" s="555" t="s">
        <v>251</v>
      </c>
      <c r="D108" s="556"/>
      <c r="E108" s="556"/>
      <c r="F108" s="557"/>
      <c r="G108" s="182">
        <f>SUM(G105:G107)</f>
        <v>0</v>
      </c>
      <c r="H108" s="169"/>
      <c r="I108" s="470">
        <f>SUM(I105:I107)</f>
        <v>0</v>
      </c>
      <c r="J108" s="484"/>
      <c r="K108" s="237"/>
    </row>
    <row r="109" spans="2:11" ht="15" customHeight="1" x14ac:dyDescent="0.2">
      <c r="B109" s="183" t="s">
        <v>252</v>
      </c>
      <c r="C109" s="388" t="s">
        <v>253</v>
      </c>
      <c r="D109" s="389"/>
      <c r="E109" s="389"/>
      <c r="F109" s="389"/>
      <c r="G109" s="389"/>
      <c r="H109" s="236"/>
      <c r="I109" s="495"/>
      <c r="J109" s="495"/>
      <c r="K109" s="495"/>
    </row>
    <row r="110" spans="2:11" ht="15" customHeight="1" x14ac:dyDescent="0.2">
      <c r="B110" s="234" t="s">
        <v>254</v>
      </c>
      <c r="C110" s="307" t="s">
        <v>255</v>
      </c>
      <c r="D110" s="307"/>
      <c r="E110" s="307"/>
      <c r="F110" s="307"/>
      <c r="G110" s="307"/>
      <c r="H110" s="378"/>
      <c r="I110" s="497"/>
      <c r="J110" s="497"/>
      <c r="K110" s="237"/>
    </row>
    <row r="111" spans="2:11" s="172" customFormat="1" x14ac:dyDescent="0.2">
      <c r="B111" s="194" t="s">
        <v>256</v>
      </c>
      <c r="C111" s="173" t="s">
        <v>257</v>
      </c>
      <c r="D111" s="174">
        <f>427+73</f>
        <v>500</v>
      </c>
      <c r="E111" s="175" t="s">
        <v>40</v>
      </c>
      <c r="F111" s="180"/>
      <c r="G111" s="177">
        <f t="shared" ref="G111:G120" si="7">F111*D111</f>
        <v>0</v>
      </c>
      <c r="H111" s="178"/>
      <c r="I111" s="485"/>
      <c r="J111" s="485"/>
      <c r="K111" s="162"/>
    </row>
    <row r="112" spans="2:11" ht="15" customHeight="1" x14ac:dyDescent="0.2">
      <c r="B112" s="194" t="s">
        <v>258</v>
      </c>
      <c r="C112" s="164" t="s">
        <v>259</v>
      </c>
      <c r="D112" s="165">
        <v>945</v>
      </c>
      <c r="E112" s="166" t="s">
        <v>40</v>
      </c>
      <c r="F112" s="171"/>
      <c r="G112" s="168">
        <f t="shared" si="7"/>
        <v>0</v>
      </c>
      <c r="H112" s="169"/>
      <c r="I112" s="484"/>
      <c r="J112" s="484"/>
      <c r="K112" s="237"/>
    </row>
    <row r="113" spans="2:11" ht="15" customHeight="1" x14ac:dyDescent="0.2">
      <c r="B113" s="194" t="s">
        <v>260</v>
      </c>
      <c r="C113" s="164" t="s">
        <v>261</v>
      </c>
      <c r="D113" s="165">
        <v>205</v>
      </c>
      <c r="E113" s="166" t="s">
        <v>40</v>
      </c>
      <c r="F113" s="171"/>
      <c r="G113" s="168">
        <f t="shared" si="7"/>
        <v>0</v>
      </c>
      <c r="H113" s="169"/>
      <c r="I113" s="484"/>
      <c r="J113" s="484"/>
      <c r="K113" s="237"/>
    </row>
    <row r="114" spans="2:11" ht="15" customHeight="1" x14ac:dyDescent="0.2">
      <c r="B114" s="194" t="s">
        <v>262</v>
      </c>
      <c r="C114" s="164" t="s">
        <v>263</v>
      </c>
      <c r="D114" s="165">
        <v>2000</v>
      </c>
      <c r="E114" s="166" t="s">
        <v>40</v>
      </c>
      <c r="F114" s="171"/>
      <c r="G114" s="168">
        <f t="shared" si="7"/>
        <v>0</v>
      </c>
      <c r="H114" s="169"/>
      <c r="I114" s="484"/>
      <c r="J114" s="484"/>
      <c r="K114" s="237"/>
    </row>
    <row r="115" spans="2:11" s="172" customFormat="1" ht="15" customHeight="1" x14ac:dyDescent="0.2">
      <c r="B115" s="194" t="s">
        <v>264</v>
      </c>
      <c r="C115" s="173" t="s">
        <v>265</v>
      </c>
      <c r="D115" s="174">
        <v>150</v>
      </c>
      <c r="E115" s="175" t="s">
        <v>40</v>
      </c>
      <c r="F115" s="180"/>
      <c r="G115" s="177">
        <f t="shared" si="7"/>
        <v>0</v>
      </c>
      <c r="H115" s="178"/>
      <c r="I115" s="485"/>
      <c r="J115" s="485"/>
      <c r="K115" s="162"/>
    </row>
    <row r="116" spans="2:11" ht="15" customHeight="1" x14ac:dyDescent="0.2">
      <c r="B116" s="194" t="s">
        <v>266</v>
      </c>
      <c r="C116" s="164" t="s">
        <v>267</v>
      </c>
      <c r="D116" s="165">
        <v>125</v>
      </c>
      <c r="E116" s="166" t="s">
        <v>40</v>
      </c>
      <c r="F116" s="171"/>
      <c r="G116" s="168">
        <f t="shared" si="7"/>
        <v>0</v>
      </c>
      <c r="H116" s="169"/>
      <c r="I116" s="484"/>
      <c r="J116" s="484"/>
      <c r="K116" s="237"/>
    </row>
    <row r="117" spans="2:11" ht="15" customHeight="1" x14ac:dyDescent="0.2">
      <c r="B117" s="194" t="s">
        <v>268</v>
      </c>
      <c r="C117" s="164" t="s">
        <v>269</v>
      </c>
      <c r="D117" s="165">
        <v>45</v>
      </c>
      <c r="E117" s="166" t="s">
        <v>270</v>
      </c>
      <c r="F117" s="171"/>
      <c r="G117" s="168">
        <f t="shared" si="7"/>
        <v>0</v>
      </c>
      <c r="H117" s="169"/>
      <c r="I117" s="484"/>
      <c r="J117" s="484"/>
      <c r="K117" s="237"/>
    </row>
    <row r="118" spans="2:11" ht="15" customHeight="1" x14ac:dyDescent="0.2">
      <c r="B118" s="194" t="s">
        <v>271</v>
      </c>
      <c r="C118" s="164" t="s">
        <v>272</v>
      </c>
      <c r="D118" s="165">
        <v>20</v>
      </c>
      <c r="E118" s="166" t="s">
        <v>273</v>
      </c>
      <c r="F118" s="171"/>
      <c r="G118" s="168">
        <f t="shared" si="7"/>
        <v>0</v>
      </c>
      <c r="H118" s="169"/>
      <c r="I118" s="484"/>
      <c r="J118" s="484"/>
      <c r="K118" s="237"/>
    </row>
    <row r="119" spans="2:11" ht="15" customHeight="1" x14ac:dyDescent="0.2">
      <c r="B119" s="194" t="s">
        <v>274</v>
      </c>
      <c r="C119" s="164" t="s">
        <v>275</v>
      </c>
      <c r="D119" s="165">
        <v>85</v>
      </c>
      <c r="E119" s="166" t="s">
        <v>270</v>
      </c>
      <c r="F119" s="171"/>
      <c r="G119" s="168">
        <f t="shared" si="7"/>
        <v>0</v>
      </c>
      <c r="H119" s="169"/>
      <c r="I119" s="484"/>
      <c r="J119" s="484"/>
      <c r="K119" s="237"/>
    </row>
    <row r="120" spans="2:11" ht="15" customHeight="1" x14ac:dyDescent="0.2">
      <c r="B120" s="194" t="s">
        <v>276</v>
      </c>
      <c r="C120" s="164" t="s">
        <v>277</v>
      </c>
      <c r="D120" s="165">
        <v>250</v>
      </c>
      <c r="E120" s="166" t="s">
        <v>270</v>
      </c>
      <c r="F120" s="171"/>
      <c r="G120" s="168">
        <f t="shared" si="7"/>
        <v>0</v>
      </c>
      <c r="H120" s="169"/>
      <c r="I120" s="484"/>
      <c r="J120" s="484"/>
      <c r="K120" s="237"/>
    </row>
    <row r="121" spans="2:11" ht="15" customHeight="1" x14ac:dyDescent="0.25">
      <c r="B121" s="189"/>
      <c r="C121" s="555" t="s">
        <v>278</v>
      </c>
      <c r="D121" s="556"/>
      <c r="E121" s="556"/>
      <c r="F121" s="557"/>
      <c r="G121" s="182">
        <f>SUM(G111:G120)</f>
        <v>0</v>
      </c>
      <c r="H121" s="169"/>
      <c r="I121" s="470">
        <f>SUM(I111:I120)</f>
        <v>0</v>
      </c>
      <c r="J121" s="484"/>
      <c r="K121" s="237"/>
    </row>
    <row r="122" spans="2:11" ht="15" customHeight="1" x14ac:dyDescent="0.2">
      <c r="B122" s="234" t="s">
        <v>279</v>
      </c>
      <c r="C122" s="398" t="s">
        <v>280</v>
      </c>
      <c r="D122" s="399"/>
      <c r="E122" s="399"/>
      <c r="F122" s="399"/>
      <c r="G122" s="399"/>
      <c r="H122" s="217"/>
      <c r="I122" s="478"/>
      <c r="J122" s="478"/>
      <c r="K122" s="237"/>
    </row>
    <row r="123" spans="2:11" ht="15" customHeight="1" x14ac:dyDescent="0.2">
      <c r="B123" s="189" t="s">
        <v>281</v>
      </c>
      <c r="C123" s="243" t="s">
        <v>282</v>
      </c>
      <c r="D123" s="165">
        <v>60</v>
      </c>
      <c r="E123" s="166" t="s">
        <v>40</v>
      </c>
      <c r="F123" s="171"/>
      <c r="G123" s="168">
        <f>F123*D123</f>
        <v>0</v>
      </c>
      <c r="H123" s="223"/>
      <c r="I123" s="489"/>
      <c r="J123" s="489"/>
      <c r="K123" s="237"/>
    </row>
    <row r="124" spans="2:11" ht="15" customHeight="1" x14ac:dyDescent="0.2">
      <c r="B124" s="189" t="s">
        <v>283</v>
      </c>
      <c r="C124" s="243" t="s">
        <v>284</v>
      </c>
      <c r="D124" s="165">
        <v>850</v>
      </c>
      <c r="E124" s="166" t="s">
        <v>40</v>
      </c>
      <c r="F124" s="171"/>
      <c r="G124" s="168">
        <f>F124*D124</f>
        <v>0</v>
      </c>
      <c r="H124" s="223"/>
      <c r="I124" s="489"/>
      <c r="J124" s="489"/>
      <c r="K124" s="237"/>
    </row>
    <row r="125" spans="2:11" ht="15" customHeight="1" x14ac:dyDescent="0.2">
      <c r="B125" s="189" t="s">
        <v>285</v>
      </c>
      <c r="C125" s="244" t="s">
        <v>286</v>
      </c>
      <c r="D125" s="165">
        <v>100</v>
      </c>
      <c r="E125" s="166" t="s">
        <v>40</v>
      </c>
      <c r="F125" s="171"/>
      <c r="G125" s="168">
        <f>F125*D125</f>
        <v>0</v>
      </c>
      <c r="H125" s="223"/>
      <c r="I125" s="489"/>
      <c r="J125" s="489"/>
      <c r="K125" s="237"/>
    </row>
    <row r="126" spans="2:11" ht="15" customHeight="1" x14ac:dyDescent="0.2">
      <c r="B126" s="189" t="s">
        <v>287</v>
      </c>
      <c r="C126" s="543" t="s">
        <v>288</v>
      </c>
      <c r="D126" s="165">
        <v>10</v>
      </c>
      <c r="E126" s="166" t="s">
        <v>273</v>
      </c>
      <c r="F126" s="171"/>
      <c r="G126" s="168"/>
      <c r="H126" s="223"/>
      <c r="I126" s="489"/>
      <c r="J126" s="489"/>
      <c r="K126" s="237"/>
    </row>
    <row r="127" spans="2:11" ht="15" customHeight="1" thickBot="1" x14ac:dyDescent="0.3">
      <c r="B127" s="189"/>
      <c r="C127" s="561" t="s">
        <v>251</v>
      </c>
      <c r="D127" s="561"/>
      <c r="E127" s="561"/>
      <c r="F127" s="561"/>
      <c r="G127" s="182">
        <f>SUM(G123:G125)</f>
        <v>0</v>
      </c>
      <c r="H127" s="169"/>
      <c r="I127" s="470">
        <f>SUM(I123:I125)</f>
        <v>0</v>
      </c>
      <c r="J127" s="484"/>
      <c r="K127" s="237"/>
    </row>
    <row r="128" spans="2:11" ht="15" customHeight="1" thickBot="1" x14ac:dyDescent="0.25">
      <c r="B128" s="211">
        <v>4</v>
      </c>
      <c r="C128" s="383" t="s">
        <v>7</v>
      </c>
      <c r="D128" s="384"/>
      <c r="E128" s="384"/>
      <c r="F128" s="384"/>
      <c r="G128" s="384"/>
      <c r="H128" s="245">
        <f>G133+G139+G163</f>
        <v>0</v>
      </c>
      <c r="I128" s="498"/>
      <c r="J128" s="499">
        <f>I133+I139+I163</f>
        <v>0</v>
      </c>
      <c r="K128" s="527"/>
    </row>
    <row r="129" spans="1:132" ht="15" customHeight="1" x14ac:dyDescent="0.25">
      <c r="B129" s="183" t="s">
        <v>289</v>
      </c>
      <c r="C129" s="397" t="s">
        <v>290</v>
      </c>
      <c r="D129" s="397"/>
      <c r="E129" s="397"/>
      <c r="F129" s="397"/>
      <c r="G129" s="397"/>
      <c r="H129" s="397"/>
      <c r="I129" s="495"/>
      <c r="J129" s="495"/>
      <c r="K129" s="495"/>
    </row>
    <row r="130" spans="1:132" ht="15" customHeight="1" x14ac:dyDescent="0.2">
      <c r="B130" s="189" t="s">
        <v>291</v>
      </c>
      <c r="C130" s="164" t="s">
        <v>292</v>
      </c>
      <c r="D130" s="165">
        <v>1100</v>
      </c>
      <c r="E130" s="166" t="s">
        <v>40</v>
      </c>
      <c r="F130" s="171"/>
      <c r="G130" s="247">
        <f>F130*D130</f>
        <v>0</v>
      </c>
      <c r="H130" s="169"/>
      <c r="I130" s="484"/>
      <c r="J130" s="484"/>
      <c r="K130" s="237"/>
    </row>
    <row r="131" spans="1:132" ht="15" customHeight="1" x14ac:dyDescent="0.2">
      <c r="B131" s="189" t="s">
        <v>293</v>
      </c>
      <c r="C131" s="164" t="s">
        <v>294</v>
      </c>
      <c r="D131" s="165">
        <v>35</v>
      </c>
      <c r="E131" s="166" t="s">
        <v>40</v>
      </c>
      <c r="F131" s="171"/>
      <c r="G131" s="247">
        <f>F131*D131</f>
        <v>0</v>
      </c>
      <c r="H131" s="223"/>
      <c r="I131" s="500"/>
      <c r="J131" s="500"/>
      <c r="K131" s="237"/>
    </row>
    <row r="132" spans="1:132" ht="15" customHeight="1" x14ac:dyDescent="0.2">
      <c r="B132" s="189" t="s">
        <v>295</v>
      </c>
      <c r="C132" s="164" t="s">
        <v>296</v>
      </c>
      <c r="D132" s="165">
        <v>29</v>
      </c>
      <c r="E132" s="166" t="s">
        <v>40</v>
      </c>
      <c r="F132" s="171"/>
      <c r="G132" s="247">
        <f>F132*D132</f>
        <v>0</v>
      </c>
      <c r="H132" s="223"/>
      <c r="I132" s="489"/>
      <c r="J132" s="489"/>
      <c r="K132" s="237"/>
    </row>
    <row r="133" spans="1:132" ht="15" customHeight="1" x14ac:dyDescent="0.25">
      <c r="B133" s="189"/>
      <c r="C133" s="562" t="s">
        <v>251</v>
      </c>
      <c r="D133" s="562"/>
      <c r="E133" s="562"/>
      <c r="F133" s="562"/>
      <c r="G133" s="248">
        <f>SUM(G130:G132)</f>
        <v>0</v>
      </c>
      <c r="H133" s="223"/>
      <c r="I133" s="472">
        <f>SUM(I130:I132)</f>
        <v>0</v>
      </c>
      <c r="J133" s="489"/>
      <c r="K133" s="237"/>
    </row>
    <row r="134" spans="1:132" ht="15" customHeight="1" x14ac:dyDescent="0.2">
      <c r="B134" s="183" t="s">
        <v>297</v>
      </c>
      <c r="C134" s="379" t="s">
        <v>298</v>
      </c>
      <c r="D134" s="379"/>
      <c r="E134" s="379"/>
      <c r="F134" s="379"/>
      <c r="G134" s="379"/>
      <c r="H134" s="379"/>
      <c r="I134" s="501"/>
      <c r="J134" s="501"/>
      <c r="K134" s="501"/>
    </row>
    <row r="135" spans="1:132" ht="15" customHeight="1" x14ac:dyDescent="0.2">
      <c r="B135" s="189" t="s">
        <v>299</v>
      </c>
      <c r="C135" s="243" t="s">
        <v>300</v>
      </c>
      <c r="D135" s="165">
        <f>322+113</f>
        <v>435</v>
      </c>
      <c r="E135" s="237" t="s">
        <v>40</v>
      </c>
      <c r="F135" s="180"/>
      <c r="G135" s="168">
        <f>F135*D135</f>
        <v>0</v>
      </c>
      <c r="H135" s="169"/>
      <c r="I135" s="484"/>
      <c r="J135" s="484"/>
      <c r="K135" s="237"/>
    </row>
    <row r="136" spans="1:132" ht="15" customHeight="1" x14ac:dyDescent="0.2">
      <c r="B136" s="189" t="s">
        <v>301</v>
      </c>
      <c r="C136" s="164" t="s">
        <v>302</v>
      </c>
      <c r="D136" s="165">
        <v>30</v>
      </c>
      <c r="E136" s="237" t="s">
        <v>40</v>
      </c>
      <c r="F136" s="180"/>
      <c r="G136" s="168">
        <f>F136*D136</f>
        <v>0</v>
      </c>
      <c r="H136" s="169"/>
      <c r="I136" s="484"/>
      <c r="J136" s="484"/>
      <c r="K136" s="237"/>
    </row>
    <row r="137" spans="1:132" ht="15" customHeight="1" x14ac:dyDescent="0.2">
      <c r="B137" s="189" t="s">
        <v>303</v>
      </c>
      <c r="C137" s="243" t="s">
        <v>304</v>
      </c>
      <c r="D137" s="165">
        <v>6.3</v>
      </c>
      <c r="E137" s="237" t="s">
        <v>40</v>
      </c>
      <c r="F137" s="249"/>
      <c r="G137" s="168">
        <f>F137*D137</f>
        <v>0</v>
      </c>
      <c r="H137" s="169"/>
      <c r="I137" s="484"/>
      <c r="J137" s="484"/>
      <c r="K137" s="237"/>
    </row>
    <row r="138" spans="1:132" ht="15" customHeight="1" x14ac:dyDescent="0.2">
      <c r="B138" s="189" t="s">
        <v>305</v>
      </c>
      <c r="C138" s="164" t="s">
        <v>306</v>
      </c>
      <c r="D138" s="165">
        <v>44.6</v>
      </c>
      <c r="E138" s="237" t="s">
        <v>40</v>
      </c>
      <c r="F138" s="171"/>
      <c r="G138" s="168">
        <f>F138*D138</f>
        <v>0</v>
      </c>
      <c r="H138" s="169"/>
      <c r="I138" s="484"/>
      <c r="J138" s="484"/>
      <c r="K138" s="237"/>
    </row>
    <row r="139" spans="1:132" ht="15" customHeight="1" x14ac:dyDescent="0.25">
      <c r="B139" s="189"/>
      <c r="C139" s="561" t="s">
        <v>251</v>
      </c>
      <c r="D139" s="561"/>
      <c r="E139" s="561"/>
      <c r="F139" s="561"/>
      <c r="G139" s="182">
        <f>SUM(G135:G138)</f>
        <v>0</v>
      </c>
      <c r="H139" s="169"/>
      <c r="I139" s="470">
        <f>SUM(I135:I138)</f>
        <v>0</v>
      </c>
      <c r="J139" s="484"/>
      <c r="K139" s="237"/>
    </row>
    <row r="140" spans="1:132" ht="15" customHeight="1" x14ac:dyDescent="0.2">
      <c r="B140" s="183" t="s">
        <v>307</v>
      </c>
      <c r="C140" s="379" t="s">
        <v>308</v>
      </c>
      <c r="D140" s="379"/>
      <c r="E140" s="379"/>
      <c r="F140" s="379"/>
      <c r="G140" s="379"/>
      <c r="H140" s="380"/>
      <c r="I140" s="502"/>
      <c r="J140" s="502"/>
      <c r="K140" s="502"/>
    </row>
    <row r="141" spans="1:132" s="230" customFormat="1" ht="15" customHeight="1" x14ac:dyDescent="0.2">
      <c r="A141" s="135"/>
      <c r="B141" s="163" t="s">
        <v>309</v>
      </c>
      <c r="C141" s="164" t="s">
        <v>310</v>
      </c>
      <c r="D141" s="165">
        <v>95</v>
      </c>
      <c r="E141" s="237" t="s">
        <v>40</v>
      </c>
      <c r="F141" s="250"/>
      <c r="G141" s="250">
        <f t="shared" ref="G141:G162" si="8">F141*D141</f>
        <v>0</v>
      </c>
      <c r="H141" s="251"/>
      <c r="I141" s="478"/>
      <c r="J141" s="478"/>
      <c r="K141" s="237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135"/>
      <c r="CR141" s="135"/>
      <c r="CS141" s="135"/>
      <c r="CT141" s="135"/>
      <c r="CU141" s="135"/>
      <c r="CV141" s="135"/>
      <c r="CW141" s="135"/>
      <c r="CX141" s="135"/>
      <c r="CY141" s="135"/>
      <c r="CZ141" s="135"/>
      <c r="DA141" s="135"/>
      <c r="DB141" s="135"/>
      <c r="DC141" s="135"/>
      <c r="DD141" s="135"/>
      <c r="DE141" s="135"/>
      <c r="DF141" s="135"/>
      <c r="DG141" s="135"/>
      <c r="DH141" s="135"/>
      <c r="DI141" s="135"/>
      <c r="DJ141" s="135"/>
      <c r="DK141" s="135"/>
      <c r="DL141" s="135"/>
      <c r="DM141" s="135"/>
      <c r="DN141" s="135"/>
      <c r="DO141" s="135"/>
      <c r="DP141" s="135"/>
      <c r="DQ141" s="135"/>
      <c r="DR141" s="135"/>
      <c r="DS141" s="135"/>
      <c r="DT141" s="135"/>
      <c r="DU141" s="135"/>
      <c r="DV141" s="135"/>
      <c r="DW141" s="135"/>
      <c r="DX141" s="135"/>
      <c r="DY141" s="135"/>
      <c r="DZ141" s="135"/>
      <c r="EA141" s="135"/>
      <c r="EB141" s="135"/>
    </row>
    <row r="142" spans="1:132" s="230" customFormat="1" ht="15" customHeight="1" x14ac:dyDescent="0.2">
      <c r="A142" s="135"/>
      <c r="B142" s="163" t="s">
        <v>311</v>
      </c>
      <c r="C142" s="164" t="s">
        <v>312</v>
      </c>
      <c r="D142" s="165">
        <v>183</v>
      </c>
      <c r="E142" s="237" t="s">
        <v>40</v>
      </c>
      <c r="F142" s="250"/>
      <c r="G142" s="250">
        <f t="shared" si="8"/>
        <v>0</v>
      </c>
      <c r="H142" s="251"/>
      <c r="I142" s="478"/>
      <c r="J142" s="478"/>
      <c r="K142" s="237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35"/>
      <c r="BP142" s="135"/>
      <c r="BQ142" s="135"/>
      <c r="BR142" s="135"/>
      <c r="BS142" s="135"/>
      <c r="BT142" s="135"/>
      <c r="BU142" s="135"/>
      <c r="BV142" s="135"/>
      <c r="BW142" s="135"/>
      <c r="BX142" s="135"/>
      <c r="BY142" s="135"/>
      <c r="BZ142" s="135"/>
      <c r="CA142" s="135"/>
      <c r="CB142" s="135"/>
      <c r="CC142" s="135"/>
      <c r="CD142" s="135"/>
      <c r="CE142" s="135"/>
      <c r="CF142" s="135"/>
      <c r="CG142" s="135"/>
      <c r="CH142" s="135"/>
      <c r="CI142" s="135"/>
      <c r="CJ142" s="135"/>
      <c r="CK142" s="135"/>
      <c r="CL142" s="135"/>
      <c r="CM142" s="135"/>
      <c r="CN142" s="135"/>
      <c r="CO142" s="135"/>
      <c r="CP142" s="135"/>
      <c r="CQ142" s="135"/>
      <c r="CR142" s="135"/>
      <c r="CS142" s="135"/>
      <c r="CT142" s="135"/>
      <c r="CU142" s="135"/>
      <c r="CV142" s="135"/>
      <c r="CW142" s="135"/>
      <c r="CX142" s="135"/>
      <c r="CY142" s="135"/>
      <c r="CZ142" s="135"/>
      <c r="DA142" s="135"/>
      <c r="DB142" s="135"/>
      <c r="DC142" s="135"/>
      <c r="DD142" s="135"/>
      <c r="DE142" s="135"/>
      <c r="DF142" s="135"/>
      <c r="DG142" s="135"/>
      <c r="DH142" s="135"/>
      <c r="DI142" s="135"/>
      <c r="DJ142" s="135"/>
      <c r="DK142" s="135"/>
      <c r="DL142" s="135"/>
      <c r="DM142" s="135"/>
      <c r="DN142" s="135"/>
      <c r="DO142" s="135"/>
      <c r="DP142" s="135"/>
      <c r="DQ142" s="135"/>
      <c r="DR142" s="135"/>
      <c r="DS142" s="135"/>
      <c r="DT142" s="135"/>
      <c r="DU142" s="135"/>
      <c r="DV142" s="135"/>
      <c r="DW142" s="135"/>
      <c r="DX142" s="135"/>
      <c r="DY142" s="135"/>
      <c r="DZ142" s="135"/>
      <c r="EA142" s="135"/>
      <c r="EB142" s="135"/>
    </row>
    <row r="143" spans="1:132" s="230" customFormat="1" ht="15" customHeight="1" x14ac:dyDescent="0.2">
      <c r="A143" s="135"/>
      <c r="B143" s="163" t="s">
        <v>313</v>
      </c>
      <c r="C143" s="164" t="s">
        <v>314</v>
      </c>
      <c r="D143" s="165">
        <v>95</v>
      </c>
      <c r="E143" s="237" t="s">
        <v>40</v>
      </c>
      <c r="F143" s="250"/>
      <c r="G143" s="250">
        <f t="shared" si="8"/>
        <v>0</v>
      </c>
      <c r="H143" s="251"/>
      <c r="I143" s="478"/>
      <c r="J143" s="478"/>
      <c r="K143" s="237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5"/>
      <c r="BR143" s="135"/>
      <c r="BS143" s="135"/>
      <c r="BT143" s="135"/>
      <c r="BU143" s="135"/>
      <c r="BV143" s="135"/>
      <c r="BW143" s="135"/>
      <c r="BX143" s="135"/>
      <c r="BY143" s="135"/>
      <c r="BZ143" s="135"/>
      <c r="CA143" s="135"/>
      <c r="CB143" s="135"/>
      <c r="CC143" s="135"/>
      <c r="CD143" s="135"/>
      <c r="CE143" s="135"/>
      <c r="CF143" s="135"/>
      <c r="CG143" s="135"/>
      <c r="CH143" s="135"/>
      <c r="CI143" s="135"/>
      <c r="CJ143" s="135"/>
      <c r="CK143" s="135"/>
      <c r="CL143" s="135"/>
      <c r="CM143" s="135"/>
      <c r="CN143" s="135"/>
      <c r="CO143" s="135"/>
      <c r="CP143" s="135"/>
      <c r="CQ143" s="135"/>
      <c r="CR143" s="135"/>
      <c r="CS143" s="135"/>
      <c r="CT143" s="135"/>
      <c r="CU143" s="135"/>
      <c r="CV143" s="135"/>
      <c r="CW143" s="135"/>
      <c r="CX143" s="135"/>
      <c r="CY143" s="135"/>
      <c r="CZ143" s="135"/>
      <c r="DA143" s="135"/>
      <c r="DB143" s="135"/>
      <c r="DC143" s="135"/>
      <c r="DD143" s="135"/>
      <c r="DE143" s="135"/>
      <c r="DF143" s="135"/>
      <c r="DG143" s="135"/>
      <c r="DH143" s="135"/>
      <c r="DI143" s="135"/>
      <c r="DJ143" s="135"/>
      <c r="DK143" s="135"/>
      <c r="DL143" s="135"/>
      <c r="DM143" s="135"/>
      <c r="DN143" s="135"/>
      <c r="DO143" s="135"/>
      <c r="DP143" s="135"/>
      <c r="DQ143" s="135"/>
      <c r="DR143" s="135"/>
      <c r="DS143" s="135"/>
      <c r="DT143" s="135"/>
      <c r="DU143" s="135"/>
      <c r="DV143" s="135"/>
      <c r="DW143" s="135"/>
      <c r="DX143" s="135"/>
      <c r="DY143" s="135"/>
      <c r="DZ143" s="135"/>
      <c r="EA143" s="135"/>
      <c r="EB143" s="135"/>
    </row>
    <row r="144" spans="1:132" s="230" customFormat="1" ht="15" customHeight="1" x14ac:dyDescent="0.2">
      <c r="A144" s="135"/>
      <c r="B144" s="163" t="s">
        <v>315</v>
      </c>
      <c r="C144" s="164" t="s">
        <v>316</v>
      </c>
      <c r="D144" s="165">
        <v>1170</v>
      </c>
      <c r="E144" s="237" t="s">
        <v>40</v>
      </c>
      <c r="F144" s="250"/>
      <c r="G144" s="250">
        <f t="shared" si="8"/>
        <v>0</v>
      </c>
      <c r="H144" s="251"/>
      <c r="I144" s="478"/>
      <c r="J144" s="478"/>
      <c r="K144" s="237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  <c r="BI144" s="135"/>
      <c r="BJ144" s="135"/>
      <c r="BK144" s="135"/>
      <c r="BL144" s="135"/>
      <c r="BM144" s="135"/>
      <c r="BN144" s="135"/>
      <c r="BO144" s="135"/>
      <c r="BP144" s="135"/>
      <c r="BQ144" s="135"/>
      <c r="BR144" s="135"/>
      <c r="BS144" s="135"/>
      <c r="BT144" s="135"/>
      <c r="BU144" s="135"/>
      <c r="BV144" s="135"/>
      <c r="BW144" s="135"/>
      <c r="BX144" s="135"/>
      <c r="BY144" s="135"/>
      <c r="BZ144" s="135"/>
      <c r="CA144" s="135"/>
      <c r="CB144" s="135"/>
      <c r="CC144" s="135"/>
      <c r="CD144" s="135"/>
      <c r="CE144" s="135"/>
      <c r="CF144" s="135"/>
      <c r="CG144" s="135"/>
      <c r="CH144" s="135"/>
      <c r="CI144" s="135"/>
      <c r="CJ144" s="135"/>
      <c r="CK144" s="135"/>
      <c r="CL144" s="135"/>
      <c r="CM144" s="135"/>
      <c r="CN144" s="135"/>
      <c r="CO144" s="135"/>
      <c r="CP144" s="135"/>
      <c r="CQ144" s="135"/>
      <c r="CR144" s="135"/>
      <c r="CS144" s="135"/>
      <c r="CT144" s="135"/>
      <c r="CU144" s="135"/>
      <c r="CV144" s="135"/>
      <c r="CW144" s="135"/>
      <c r="CX144" s="135"/>
      <c r="CY144" s="135"/>
      <c r="CZ144" s="135"/>
      <c r="DA144" s="135"/>
      <c r="DB144" s="135"/>
      <c r="DC144" s="135"/>
      <c r="DD144" s="135"/>
      <c r="DE144" s="135"/>
      <c r="DF144" s="135"/>
      <c r="DG144" s="135"/>
      <c r="DH144" s="135"/>
      <c r="DI144" s="135"/>
      <c r="DJ144" s="135"/>
      <c r="DK144" s="135"/>
      <c r="DL144" s="135"/>
      <c r="DM144" s="135"/>
      <c r="DN144" s="135"/>
      <c r="DO144" s="135"/>
      <c r="DP144" s="135"/>
      <c r="DQ144" s="135"/>
      <c r="DR144" s="135"/>
      <c r="DS144" s="135"/>
      <c r="DT144" s="135"/>
      <c r="DU144" s="135"/>
      <c r="DV144" s="135"/>
      <c r="DW144" s="135"/>
      <c r="DX144" s="135"/>
      <c r="DY144" s="135"/>
      <c r="DZ144" s="135"/>
      <c r="EA144" s="135"/>
      <c r="EB144" s="135"/>
    </row>
    <row r="145" spans="1:132" s="252" customFormat="1" ht="15" customHeight="1" x14ac:dyDescent="0.2">
      <c r="A145" s="172"/>
      <c r="B145" s="163" t="s">
        <v>317</v>
      </c>
      <c r="C145" s="173" t="s">
        <v>318</v>
      </c>
      <c r="D145" s="174">
        <v>3000</v>
      </c>
      <c r="E145" s="162" t="s">
        <v>40</v>
      </c>
      <c r="F145" s="250"/>
      <c r="G145" s="250">
        <f t="shared" si="8"/>
        <v>0</v>
      </c>
      <c r="H145" s="251"/>
      <c r="I145" s="478"/>
      <c r="J145" s="478"/>
      <c r="K145" s="16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2"/>
      <c r="Z145" s="172"/>
      <c r="AA145" s="172"/>
      <c r="AB145" s="172"/>
      <c r="AC145" s="172"/>
      <c r="AD145" s="172"/>
      <c r="AE145" s="172"/>
      <c r="AF145" s="172"/>
      <c r="AG145" s="172"/>
      <c r="AH145" s="172"/>
      <c r="AI145" s="172"/>
      <c r="AJ145" s="172"/>
      <c r="AK145" s="172"/>
      <c r="AL145" s="172"/>
      <c r="AM145" s="172"/>
      <c r="AN145" s="172"/>
      <c r="AO145" s="172"/>
      <c r="AP145" s="172"/>
      <c r="AQ145" s="172"/>
      <c r="AR145" s="172"/>
      <c r="AS145" s="172"/>
      <c r="AT145" s="172"/>
      <c r="AU145" s="172"/>
      <c r="AV145" s="172"/>
      <c r="AW145" s="172"/>
      <c r="AX145" s="172"/>
      <c r="AY145" s="172"/>
      <c r="AZ145" s="172"/>
      <c r="BA145" s="172"/>
      <c r="BB145" s="172"/>
      <c r="BC145" s="172"/>
      <c r="BD145" s="172"/>
      <c r="BE145" s="172"/>
      <c r="BF145" s="172"/>
      <c r="BG145" s="172"/>
      <c r="BH145" s="172"/>
      <c r="BI145" s="172"/>
      <c r="BJ145" s="172"/>
      <c r="BK145" s="172"/>
      <c r="BL145" s="172"/>
      <c r="BM145" s="172"/>
      <c r="BN145" s="172"/>
      <c r="BO145" s="172"/>
      <c r="BP145" s="172"/>
      <c r="BQ145" s="172"/>
      <c r="BR145" s="172"/>
      <c r="BS145" s="172"/>
      <c r="BT145" s="172"/>
      <c r="BU145" s="172"/>
      <c r="BV145" s="172"/>
      <c r="BW145" s="172"/>
      <c r="BX145" s="172"/>
      <c r="BY145" s="172"/>
      <c r="BZ145" s="172"/>
      <c r="CA145" s="172"/>
      <c r="CB145" s="172"/>
      <c r="CC145" s="172"/>
      <c r="CD145" s="172"/>
      <c r="CE145" s="172"/>
      <c r="CF145" s="172"/>
      <c r="CG145" s="172"/>
      <c r="CH145" s="172"/>
      <c r="CI145" s="172"/>
      <c r="CJ145" s="172"/>
      <c r="CK145" s="172"/>
      <c r="CL145" s="172"/>
      <c r="CM145" s="172"/>
      <c r="CN145" s="172"/>
      <c r="CO145" s="172"/>
      <c r="CP145" s="172"/>
      <c r="CQ145" s="172"/>
      <c r="CR145" s="172"/>
      <c r="CS145" s="172"/>
      <c r="CT145" s="172"/>
      <c r="CU145" s="172"/>
      <c r="CV145" s="172"/>
      <c r="CW145" s="172"/>
      <c r="CX145" s="172"/>
      <c r="CY145" s="172"/>
      <c r="CZ145" s="172"/>
      <c r="DA145" s="172"/>
      <c r="DB145" s="172"/>
      <c r="DC145" s="172"/>
      <c r="DD145" s="172"/>
      <c r="DE145" s="172"/>
      <c r="DF145" s="172"/>
      <c r="DG145" s="172"/>
      <c r="DH145" s="172"/>
      <c r="DI145" s="172"/>
      <c r="DJ145" s="172"/>
      <c r="DK145" s="172"/>
      <c r="DL145" s="172"/>
      <c r="DM145" s="172"/>
      <c r="DN145" s="172"/>
      <c r="DO145" s="172"/>
      <c r="DP145" s="172"/>
      <c r="DQ145" s="172"/>
      <c r="DR145" s="172"/>
      <c r="DS145" s="172"/>
      <c r="DT145" s="172"/>
      <c r="DU145" s="172"/>
      <c r="DV145" s="172"/>
      <c r="DW145" s="172"/>
      <c r="DX145" s="172"/>
      <c r="DY145" s="172"/>
      <c r="DZ145" s="172"/>
      <c r="EA145" s="172"/>
      <c r="EB145" s="172"/>
    </row>
    <row r="146" spans="1:132" s="230" customFormat="1" ht="15" customHeight="1" x14ac:dyDescent="0.2">
      <c r="A146" s="135"/>
      <c r="B146" s="163" t="s">
        <v>319</v>
      </c>
      <c r="C146" s="164" t="s">
        <v>320</v>
      </c>
      <c r="D146" s="165">
        <v>1475</v>
      </c>
      <c r="E146" s="237" t="s">
        <v>40</v>
      </c>
      <c r="F146" s="250"/>
      <c r="G146" s="250">
        <f t="shared" si="8"/>
        <v>0</v>
      </c>
      <c r="H146" s="251"/>
      <c r="I146" s="478"/>
      <c r="J146" s="478"/>
      <c r="K146" s="237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  <c r="AV146" s="135"/>
      <c r="AW146" s="135"/>
      <c r="AX146" s="135"/>
      <c r="AY146" s="135"/>
      <c r="AZ146" s="135"/>
      <c r="BA146" s="135"/>
      <c r="BB146" s="135"/>
      <c r="BC146" s="135"/>
      <c r="BD146" s="135"/>
      <c r="BE146" s="135"/>
      <c r="BF146" s="135"/>
      <c r="BG146" s="135"/>
      <c r="BH146" s="135"/>
      <c r="BI146" s="135"/>
      <c r="BJ146" s="135"/>
      <c r="BK146" s="135"/>
      <c r="BL146" s="135"/>
      <c r="BM146" s="135"/>
      <c r="BN146" s="135"/>
      <c r="BO146" s="135"/>
      <c r="BP146" s="135"/>
      <c r="BQ146" s="135"/>
      <c r="BR146" s="135"/>
      <c r="BS146" s="135"/>
      <c r="BT146" s="135"/>
      <c r="BU146" s="135"/>
      <c r="BV146" s="135"/>
      <c r="BW146" s="135"/>
      <c r="BX146" s="135"/>
      <c r="BY146" s="135"/>
      <c r="BZ146" s="135"/>
      <c r="CA146" s="135"/>
      <c r="CB146" s="135"/>
      <c r="CC146" s="135"/>
      <c r="CD146" s="135"/>
      <c r="CE146" s="135"/>
      <c r="CF146" s="135"/>
      <c r="CG146" s="135"/>
      <c r="CH146" s="135"/>
      <c r="CI146" s="135"/>
      <c r="CJ146" s="135"/>
      <c r="CK146" s="135"/>
      <c r="CL146" s="135"/>
      <c r="CM146" s="135"/>
      <c r="CN146" s="135"/>
      <c r="CO146" s="135"/>
      <c r="CP146" s="135"/>
      <c r="CQ146" s="135"/>
      <c r="CR146" s="135"/>
      <c r="CS146" s="135"/>
      <c r="CT146" s="135"/>
      <c r="CU146" s="135"/>
      <c r="CV146" s="135"/>
      <c r="CW146" s="135"/>
      <c r="CX146" s="135"/>
      <c r="CY146" s="135"/>
      <c r="CZ146" s="135"/>
      <c r="DA146" s="135"/>
      <c r="DB146" s="135"/>
      <c r="DC146" s="135"/>
      <c r="DD146" s="135"/>
      <c r="DE146" s="135"/>
      <c r="DF146" s="135"/>
      <c r="DG146" s="135"/>
      <c r="DH146" s="135"/>
      <c r="DI146" s="135"/>
      <c r="DJ146" s="135"/>
      <c r="DK146" s="135"/>
      <c r="DL146" s="135"/>
      <c r="DM146" s="135"/>
      <c r="DN146" s="135"/>
      <c r="DO146" s="135"/>
      <c r="DP146" s="135"/>
      <c r="DQ146" s="135"/>
      <c r="DR146" s="135"/>
      <c r="DS146" s="135"/>
      <c r="DT146" s="135"/>
      <c r="DU146" s="135"/>
      <c r="DV146" s="135"/>
      <c r="DW146" s="135"/>
      <c r="DX146" s="135"/>
      <c r="DY146" s="135"/>
      <c r="DZ146" s="135"/>
      <c r="EA146" s="135"/>
      <c r="EB146" s="135"/>
    </row>
    <row r="147" spans="1:132" s="230" customFormat="1" ht="15" customHeight="1" x14ac:dyDescent="0.2">
      <c r="A147" s="135"/>
      <c r="B147" s="163" t="s">
        <v>321</v>
      </c>
      <c r="C147" s="164" t="s">
        <v>322</v>
      </c>
      <c r="D147" s="165">
        <v>330</v>
      </c>
      <c r="E147" s="237" t="s">
        <v>40</v>
      </c>
      <c r="F147" s="250"/>
      <c r="G147" s="250">
        <f t="shared" si="8"/>
        <v>0</v>
      </c>
      <c r="H147" s="251"/>
      <c r="I147" s="478"/>
      <c r="J147" s="478"/>
      <c r="K147" s="237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  <c r="BB147" s="135"/>
      <c r="BC147" s="135"/>
      <c r="BD147" s="135"/>
      <c r="BE147" s="135"/>
      <c r="BF147" s="135"/>
      <c r="BG147" s="135"/>
      <c r="BH147" s="135"/>
      <c r="BI147" s="135"/>
      <c r="BJ147" s="135"/>
      <c r="BK147" s="135"/>
      <c r="BL147" s="135"/>
      <c r="BM147" s="135"/>
      <c r="BN147" s="135"/>
      <c r="BO147" s="135"/>
      <c r="BP147" s="135"/>
      <c r="BQ147" s="135"/>
      <c r="BR147" s="135"/>
      <c r="BS147" s="135"/>
      <c r="BT147" s="135"/>
      <c r="BU147" s="135"/>
      <c r="BV147" s="135"/>
      <c r="BW147" s="135"/>
      <c r="BX147" s="135"/>
      <c r="BY147" s="135"/>
      <c r="BZ147" s="135"/>
      <c r="CA147" s="135"/>
      <c r="CB147" s="135"/>
      <c r="CC147" s="135"/>
      <c r="CD147" s="135"/>
      <c r="CE147" s="135"/>
      <c r="CF147" s="135"/>
      <c r="CG147" s="135"/>
      <c r="CH147" s="135"/>
      <c r="CI147" s="135"/>
      <c r="CJ147" s="135"/>
      <c r="CK147" s="135"/>
      <c r="CL147" s="135"/>
      <c r="CM147" s="135"/>
      <c r="CN147" s="135"/>
      <c r="CO147" s="135"/>
      <c r="CP147" s="135"/>
      <c r="CQ147" s="135"/>
      <c r="CR147" s="135"/>
      <c r="CS147" s="135"/>
      <c r="CT147" s="135"/>
      <c r="CU147" s="135"/>
      <c r="CV147" s="135"/>
      <c r="CW147" s="135"/>
      <c r="CX147" s="135"/>
      <c r="CY147" s="135"/>
      <c r="CZ147" s="135"/>
      <c r="DA147" s="135"/>
      <c r="DB147" s="135"/>
      <c r="DC147" s="135"/>
      <c r="DD147" s="135"/>
      <c r="DE147" s="135"/>
      <c r="DF147" s="135"/>
      <c r="DG147" s="135"/>
      <c r="DH147" s="135"/>
      <c r="DI147" s="135"/>
      <c r="DJ147" s="135"/>
      <c r="DK147" s="135"/>
      <c r="DL147" s="135"/>
      <c r="DM147" s="135"/>
      <c r="DN147" s="135"/>
      <c r="DO147" s="135"/>
      <c r="DP147" s="135"/>
      <c r="DQ147" s="135"/>
      <c r="DR147" s="135"/>
      <c r="DS147" s="135"/>
      <c r="DT147" s="135"/>
      <c r="DU147" s="135"/>
      <c r="DV147" s="135"/>
      <c r="DW147" s="135"/>
      <c r="DX147" s="135"/>
      <c r="DY147" s="135"/>
      <c r="DZ147" s="135"/>
      <c r="EA147" s="135"/>
      <c r="EB147" s="135"/>
    </row>
    <row r="148" spans="1:132" s="230" customFormat="1" ht="15" customHeight="1" x14ac:dyDescent="0.2">
      <c r="A148" s="135"/>
      <c r="B148" s="163" t="s">
        <v>323</v>
      </c>
      <c r="C148" s="164" t="s">
        <v>324</v>
      </c>
      <c r="D148" s="165">
        <v>705</v>
      </c>
      <c r="E148" s="237" t="s">
        <v>40</v>
      </c>
      <c r="F148" s="250"/>
      <c r="G148" s="250">
        <f t="shared" si="8"/>
        <v>0</v>
      </c>
      <c r="H148" s="251"/>
      <c r="I148" s="478"/>
      <c r="J148" s="478"/>
      <c r="K148" s="237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5"/>
      <c r="AU148" s="135"/>
      <c r="AV148" s="135"/>
      <c r="AW148" s="135"/>
      <c r="AX148" s="135"/>
      <c r="AY148" s="135"/>
      <c r="AZ148" s="135"/>
      <c r="BA148" s="135"/>
      <c r="BB148" s="135"/>
      <c r="BC148" s="135"/>
      <c r="BD148" s="135"/>
      <c r="BE148" s="135"/>
      <c r="BF148" s="135"/>
      <c r="BG148" s="135"/>
      <c r="BH148" s="135"/>
      <c r="BI148" s="135"/>
      <c r="BJ148" s="135"/>
      <c r="BK148" s="135"/>
      <c r="BL148" s="135"/>
      <c r="BM148" s="135"/>
      <c r="BN148" s="135"/>
      <c r="BO148" s="135"/>
      <c r="BP148" s="135"/>
      <c r="BQ148" s="135"/>
      <c r="BR148" s="135"/>
      <c r="BS148" s="135"/>
      <c r="BT148" s="135"/>
      <c r="BU148" s="135"/>
      <c r="BV148" s="135"/>
      <c r="BW148" s="135"/>
      <c r="BX148" s="135"/>
      <c r="BY148" s="135"/>
      <c r="BZ148" s="135"/>
      <c r="CA148" s="135"/>
      <c r="CB148" s="135"/>
      <c r="CC148" s="135"/>
      <c r="CD148" s="135"/>
      <c r="CE148" s="135"/>
      <c r="CF148" s="135"/>
      <c r="CG148" s="135"/>
      <c r="CH148" s="135"/>
      <c r="CI148" s="135"/>
      <c r="CJ148" s="135"/>
      <c r="CK148" s="135"/>
      <c r="CL148" s="135"/>
      <c r="CM148" s="135"/>
      <c r="CN148" s="135"/>
      <c r="CO148" s="135"/>
      <c r="CP148" s="135"/>
      <c r="CQ148" s="135"/>
      <c r="CR148" s="135"/>
      <c r="CS148" s="135"/>
      <c r="CT148" s="135"/>
      <c r="CU148" s="135"/>
      <c r="CV148" s="135"/>
      <c r="CW148" s="135"/>
      <c r="CX148" s="135"/>
      <c r="CY148" s="135"/>
      <c r="CZ148" s="135"/>
      <c r="DA148" s="135"/>
      <c r="DB148" s="135"/>
      <c r="DC148" s="135"/>
      <c r="DD148" s="135"/>
      <c r="DE148" s="135"/>
      <c r="DF148" s="135"/>
      <c r="DG148" s="135"/>
      <c r="DH148" s="135"/>
      <c r="DI148" s="135"/>
      <c r="DJ148" s="135"/>
      <c r="DK148" s="135"/>
      <c r="DL148" s="135"/>
      <c r="DM148" s="135"/>
      <c r="DN148" s="135"/>
      <c r="DO148" s="135"/>
      <c r="DP148" s="135"/>
      <c r="DQ148" s="135"/>
      <c r="DR148" s="135"/>
      <c r="DS148" s="135"/>
      <c r="DT148" s="135"/>
      <c r="DU148" s="135"/>
      <c r="DV148" s="135"/>
      <c r="DW148" s="135"/>
      <c r="DX148" s="135"/>
      <c r="DY148" s="135"/>
      <c r="DZ148" s="135"/>
      <c r="EA148" s="135"/>
      <c r="EB148" s="135"/>
    </row>
    <row r="149" spans="1:132" s="230" customFormat="1" ht="15" customHeight="1" x14ac:dyDescent="0.2">
      <c r="A149" s="135"/>
      <c r="B149" s="163" t="s">
        <v>325</v>
      </c>
      <c r="C149" s="164" t="s">
        <v>326</v>
      </c>
      <c r="D149" s="165">
        <v>390</v>
      </c>
      <c r="E149" s="237" t="s">
        <v>40</v>
      </c>
      <c r="F149" s="250"/>
      <c r="G149" s="250">
        <f t="shared" si="8"/>
        <v>0</v>
      </c>
      <c r="H149" s="251"/>
      <c r="I149" s="478"/>
      <c r="J149" s="478"/>
      <c r="K149" s="237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35"/>
      <c r="BH149" s="135"/>
      <c r="BI149" s="135"/>
      <c r="BJ149" s="135"/>
      <c r="BK149" s="135"/>
      <c r="BL149" s="135"/>
      <c r="BM149" s="135"/>
      <c r="BN149" s="135"/>
      <c r="BO149" s="135"/>
      <c r="BP149" s="135"/>
      <c r="BQ149" s="135"/>
      <c r="BR149" s="135"/>
      <c r="BS149" s="135"/>
      <c r="BT149" s="135"/>
      <c r="BU149" s="135"/>
      <c r="BV149" s="135"/>
      <c r="BW149" s="135"/>
      <c r="BX149" s="135"/>
      <c r="BY149" s="135"/>
      <c r="BZ149" s="135"/>
      <c r="CA149" s="135"/>
      <c r="CB149" s="135"/>
      <c r="CC149" s="135"/>
      <c r="CD149" s="135"/>
      <c r="CE149" s="135"/>
      <c r="CF149" s="135"/>
      <c r="CG149" s="135"/>
      <c r="CH149" s="135"/>
      <c r="CI149" s="135"/>
      <c r="CJ149" s="135"/>
      <c r="CK149" s="135"/>
      <c r="CL149" s="135"/>
      <c r="CM149" s="135"/>
      <c r="CN149" s="135"/>
      <c r="CO149" s="135"/>
      <c r="CP149" s="135"/>
      <c r="CQ149" s="135"/>
      <c r="CR149" s="135"/>
      <c r="CS149" s="135"/>
      <c r="CT149" s="135"/>
      <c r="CU149" s="135"/>
      <c r="CV149" s="135"/>
      <c r="CW149" s="135"/>
      <c r="CX149" s="135"/>
      <c r="CY149" s="135"/>
      <c r="CZ149" s="135"/>
      <c r="DA149" s="135"/>
      <c r="DB149" s="135"/>
      <c r="DC149" s="135"/>
      <c r="DD149" s="135"/>
      <c r="DE149" s="135"/>
      <c r="DF149" s="135"/>
      <c r="DG149" s="135"/>
      <c r="DH149" s="135"/>
      <c r="DI149" s="135"/>
      <c r="DJ149" s="135"/>
      <c r="DK149" s="135"/>
      <c r="DL149" s="135"/>
      <c r="DM149" s="135"/>
      <c r="DN149" s="135"/>
      <c r="DO149" s="135"/>
      <c r="DP149" s="135"/>
      <c r="DQ149" s="135"/>
      <c r="DR149" s="135"/>
      <c r="DS149" s="135"/>
      <c r="DT149" s="135"/>
      <c r="DU149" s="135"/>
      <c r="DV149" s="135"/>
      <c r="DW149" s="135"/>
      <c r="DX149" s="135"/>
      <c r="DY149" s="135"/>
      <c r="DZ149" s="135"/>
      <c r="EA149" s="135"/>
      <c r="EB149" s="135"/>
    </row>
    <row r="150" spans="1:132" s="230" customFormat="1" ht="15" customHeight="1" x14ac:dyDescent="0.2">
      <c r="A150" s="135"/>
      <c r="B150" s="163" t="s">
        <v>327</v>
      </c>
      <c r="C150" s="164" t="s">
        <v>328</v>
      </c>
      <c r="D150" s="165">
        <v>125</v>
      </c>
      <c r="E150" s="237" t="s">
        <v>40</v>
      </c>
      <c r="F150" s="250"/>
      <c r="G150" s="250">
        <f t="shared" si="8"/>
        <v>0</v>
      </c>
      <c r="H150" s="251"/>
      <c r="I150" s="478"/>
      <c r="J150" s="478"/>
      <c r="K150" s="237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  <c r="BM150" s="135"/>
      <c r="BN150" s="135"/>
      <c r="BO150" s="135"/>
      <c r="BP150" s="135"/>
      <c r="BQ150" s="135"/>
      <c r="BR150" s="135"/>
      <c r="BS150" s="135"/>
      <c r="BT150" s="135"/>
      <c r="BU150" s="135"/>
      <c r="BV150" s="135"/>
      <c r="BW150" s="135"/>
      <c r="BX150" s="135"/>
      <c r="BY150" s="135"/>
      <c r="BZ150" s="135"/>
      <c r="CA150" s="135"/>
      <c r="CB150" s="135"/>
      <c r="CC150" s="135"/>
      <c r="CD150" s="135"/>
      <c r="CE150" s="135"/>
      <c r="CF150" s="135"/>
      <c r="CG150" s="135"/>
      <c r="CH150" s="135"/>
      <c r="CI150" s="135"/>
      <c r="CJ150" s="135"/>
      <c r="CK150" s="135"/>
      <c r="CL150" s="135"/>
      <c r="CM150" s="135"/>
      <c r="CN150" s="135"/>
      <c r="CO150" s="135"/>
      <c r="CP150" s="135"/>
      <c r="CQ150" s="135"/>
      <c r="CR150" s="135"/>
      <c r="CS150" s="135"/>
      <c r="CT150" s="135"/>
      <c r="CU150" s="135"/>
      <c r="CV150" s="135"/>
      <c r="CW150" s="135"/>
      <c r="CX150" s="135"/>
      <c r="CY150" s="135"/>
      <c r="CZ150" s="135"/>
      <c r="DA150" s="135"/>
      <c r="DB150" s="135"/>
      <c r="DC150" s="135"/>
      <c r="DD150" s="135"/>
      <c r="DE150" s="135"/>
      <c r="DF150" s="135"/>
      <c r="DG150" s="135"/>
      <c r="DH150" s="135"/>
      <c r="DI150" s="135"/>
      <c r="DJ150" s="135"/>
      <c r="DK150" s="135"/>
      <c r="DL150" s="135"/>
      <c r="DM150" s="135"/>
      <c r="DN150" s="135"/>
      <c r="DO150" s="135"/>
      <c r="DP150" s="135"/>
      <c r="DQ150" s="135"/>
      <c r="DR150" s="135"/>
      <c r="DS150" s="135"/>
      <c r="DT150" s="135"/>
      <c r="DU150" s="135"/>
      <c r="DV150" s="135"/>
      <c r="DW150" s="135"/>
      <c r="DX150" s="135"/>
      <c r="DY150" s="135"/>
      <c r="DZ150" s="135"/>
      <c r="EA150" s="135"/>
      <c r="EB150" s="135"/>
    </row>
    <row r="151" spans="1:132" s="230" customFormat="1" ht="15" customHeight="1" x14ac:dyDescent="0.2">
      <c r="A151" s="135"/>
      <c r="B151" s="163" t="s">
        <v>329</v>
      </c>
      <c r="C151" s="164" t="s">
        <v>330</v>
      </c>
      <c r="D151" s="165">
        <v>35</v>
      </c>
      <c r="E151" s="237" t="s">
        <v>40</v>
      </c>
      <c r="F151" s="250"/>
      <c r="G151" s="250">
        <f t="shared" si="8"/>
        <v>0</v>
      </c>
      <c r="H151" s="251"/>
      <c r="I151" s="478"/>
      <c r="J151" s="478"/>
      <c r="K151" s="237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  <c r="AV151" s="135"/>
      <c r="AW151" s="135"/>
      <c r="AX151" s="135"/>
      <c r="AY151" s="135"/>
      <c r="AZ151" s="135"/>
      <c r="BA151" s="135"/>
      <c r="BB151" s="135"/>
      <c r="BC151" s="135"/>
      <c r="BD151" s="135"/>
      <c r="BE151" s="135"/>
      <c r="BF151" s="135"/>
      <c r="BG151" s="135"/>
      <c r="BH151" s="135"/>
      <c r="BI151" s="135"/>
      <c r="BJ151" s="135"/>
      <c r="BK151" s="135"/>
      <c r="BL151" s="135"/>
      <c r="BM151" s="135"/>
      <c r="BN151" s="135"/>
      <c r="BO151" s="135"/>
      <c r="BP151" s="135"/>
      <c r="BQ151" s="135"/>
      <c r="BR151" s="135"/>
      <c r="BS151" s="135"/>
      <c r="BT151" s="135"/>
      <c r="BU151" s="135"/>
      <c r="BV151" s="135"/>
      <c r="BW151" s="135"/>
      <c r="BX151" s="135"/>
      <c r="BY151" s="135"/>
      <c r="BZ151" s="135"/>
      <c r="CA151" s="135"/>
      <c r="CB151" s="135"/>
      <c r="CC151" s="135"/>
      <c r="CD151" s="135"/>
      <c r="CE151" s="135"/>
      <c r="CF151" s="135"/>
      <c r="CG151" s="135"/>
      <c r="CH151" s="135"/>
      <c r="CI151" s="135"/>
      <c r="CJ151" s="135"/>
      <c r="CK151" s="135"/>
      <c r="CL151" s="135"/>
      <c r="CM151" s="135"/>
      <c r="CN151" s="135"/>
      <c r="CO151" s="135"/>
      <c r="CP151" s="135"/>
      <c r="CQ151" s="135"/>
      <c r="CR151" s="135"/>
      <c r="CS151" s="135"/>
      <c r="CT151" s="135"/>
      <c r="CU151" s="135"/>
      <c r="CV151" s="135"/>
      <c r="CW151" s="135"/>
      <c r="CX151" s="135"/>
      <c r="CY151" s="135"/>
      <c r="CZ151" s="135"/>
      <c r="DA151" s="135"/>
      <c r="DB151" s="135"/>
      <c r="DC151" s="135"/>
      <c r="DD151" s="135"/>
      <c r="DE151" s="135"/>
      <c r="DF151" s="135"/>
      <c r="DG151" s="135"/>
      <c r="DH151" s="135"/>
      <c r="DI151" s="135"/>
      <c r="DJ151" s="135"/>
      <c r="DK151" s="135"/>
      <c r="DL151" s="135"/>
      <c r="DM151" s="135"/>
      <c r="DN151" s="135"/>
      <c r="DO151" s="135"/>
      <c r="DP151" s="135"/>
      <c r="DQ151" s="135"/>
      <c r="DR151" s="135"/>
      <c r="DS151" s="135"/>
      <c r="DT151" s="135"/>
      <c r="DU151" s="135"/>
      <c r="DV151" s="135"/>
      <c r="DW151" s="135"/>
      <c r="DX151" s="135"/>
      <c r="DY151" s="135"/>
      <c r="DZ151" s="135"/>
      <c r="EA151" s="135"/>
      <c r="EB151" s="135"/>
    </row>
    <row r="152" spans="1:132" s="230" customFormat="1" ht="15" customHeight="1" x14ac:dyDescent="0.2">
      <c r="A152" s="135"/>
      <c r="B152" s="163" t="s">
        <v>331</v>
      </c>
      <c r="C152" s="164" t="s">
        <v>332</v>
      </c>
      <c r="D152" s="165">
        <v>63</v>
      </c>
      <c r="E152" s="237" t="s">
        <v>40</v>
      </c>
      <c r="F152" s="250"/>
      <c r="G152" s="250">
        <f t="shared" si="8"/>
        <v>0</v>
      </c>
      <c r="H152" s="251"/>
      <c r="I152" s="478"/>
      <c r="J152" s="478"/>
      <c r="K152" s="237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35"/>
      <c r="AV152" s="135"/>
      <c r="AW152" s="135"/>
      <c r="AX152" s="135"/>
      <c r="AY152" s="135"/>
      <c r="AZ152" s="135"/>
      <c r="BA152" s="135"/>
      <c r="BB152" s="135"/>
      <c r="BC152" s="135"/>
      <c r="BD152" s="135"/>
      <c r="BE152" s="135"/>
      <c r="BF152" s="135"/>
      <c r="BG152" s="135"/>
      <c r="BH152" s="135"/>
      <c r="BI152" s="135"/>
      <c r="BJ152" s="135"/>
      <c r="BK152" s="135"/>
      <c r="BL152" s="135"/>
      <c r="BM152" s="135"/>
      <c r="BN152" s="135"/>
      <c r="BO152" s="135"/>
      <c r="BP152" s="135"/>
      <c r="BQ152" s="135"/>
      <c r="BR152" s="135"/>
      <c r="BS152" s="135"/>
      <c r="BT152" s="135"/>
      <c r="BU152" s="135"/>
      <c r="BV152" s="135"/>
      <c r="BW152" s="135"/>
      <c r="BX152" s="135"/>
      <c r="BY152" s="135"/>
      <c r="BZ152" s="135"/>
      <c r="CA152" s="135"/>
      <c r="CB152" s="135"/>
      <c r="CC152" s="135"/>
      <c r="CD152" s="135"/>
      <c r="CE152" s="135"/>
      <c r="CF152" s="135"/>
      <c r="CG152" s="135"/>
      <c r="CH152" s="135"/>
      <c r="CI152" s="135"/>
      <c r="CJ152" s="135"/>
      <c r="CK152" s="135"/>
      <c r="CL152" s="135"/>
      <c r="CM152" s="135"/>
      <c r="CN152" s="135"/>
      <c r="CO152" s="135"/>
      <c r="CP152" s="135"/>
      <c r="CQ152" s="135"/>
      <c r="CR152" s="135"/>
      <c r="CS152" s="135"/>
      <c r="CT152" s="135"/>
      <c r="CU152" s="135"/>
      <c r="CV152" s="135"/>
      <c r="CW152" s="135"/>
      <c r="CX152" s="135"/>
      <c r="CY152" s="135"/>
      <c r="CZ152" s="135"/>
      <c r="DA152" s="135"/>
      <c r="DB152" s="135"/>
      <c r="DC152" s="135"/>
      <c r="DD152" s="135"/>
      <c r="DE152" s="135"/>
      <c r="DF152" s="135"/>
      <c r="DG152" s="135"/>
      <c r="DH152" s="135"/>
      <c r="DI152" s="135"/>
      <c r="DJ152" s="135"/>
      <c r="DK152" s="135"/>
      <c r="DL152" s="135"/>
      <c r="DM152" s="135"/>
      <c r="DN152" s="135"/>
      <c r="DO152" s="135"/>
      <c r="DP152" s="135"/>
      <c r="DQ152" s="135"/>
      <c r="DR152" s="135"/>
      <c r="DS152" s="135"/>
      <c r="DT152" s="135"/>
      <c r="DU152" s="135"/>
      <c r="DV152" s="135"/>
      <c r="DW152" s="135"/>
      <c r="DX152" s="135"/>
      <c r="DY152" s="135"/>
      <c r="DZ152" s="135"/>
      <c r="EA152" s="135"/>
      <c r="EB152" s="135"/>
    </row>
    <row r="153" spans="1:132" s="230" customFormat="1" ht="15" customHeight="1" x14ac:dyDescent="0.2">
      <c r="A153" s="135"/>
      <c r="B153" s="163" t="s">
        <v>333</v>
      </c>
      <c r="C153" s="164" t="s">
        <v>334</v>
      </c>
      <c r="D153" s="165">
        <v>15</v>
      </c>
      <c r="E153" s="237" t="s">
        <v>40</v>
      </c>
      <c r="F153" s="250"/>
      <c r="G153" s="250">
        <f t="shared" si="8"/>
        <v>0</v>
      </c>
      <c r="H153" s="251"/>
      <c r="I153" s="478"/>
      <c r="J153" s="478"/>
      <c r="K153" s="237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35"/>
      <c r="BD153" s="135"/>
      <c r="BE153" s="135"/>
      <c r="BF153" s="135"/>
      <c r="BG153" s="135"/>
      <c r="BH153" s="135"/>
      <c r="BI153" s="135"/>
      <c r="BJ153" s="135"/>
      <c r="BK153" s="135"/>
      <c r="BL153" s="135"/>
      <c r="BM153" s="135"/>
      <c r="BN153" s="135"/>
      <c r="BO153" s="135"/>
      <c r="BP153" s="135"/>
      <c r="BQ153" s="135"/>
      <c r="BR153" s="135"/>
      <c r="BS153" s="135"/>
      <c r="BT153" s="135"/>
      <c r="BU153" s="135"/>
      <c r="BV153" s="135"/>
      <c r="BW153" s="135"/>
      <c r="BX153" s="135"/>
      <c r="BY153" s="135"/>
      <c r="BZ153" s="135"/>
      <c r="CA153" s="135"/>
      <c r="CB153" s="135"/>
      <c r="CC153" s="135"/>
      <c r="CD153" s="135"/>
      <c r="CE153" s="135"/>
      <c r="CF153" s="135"/>
      <c r="CG153" s="135"/>
      <c r="CH153" s="135"/>
      <c r="CI153" s="135"/>
      <c r="CJ153" s="135"/>
      <c r="CK153" s="135"/>
      <c r="CL153" s="135"/>
      <c r="CM153" s="135"/>
      <c r="CN153" s="135"/>
      <c r="CO153" s="135"/>
      <c r="CP153" s="135"/>
      <c r="CQ153" s="135"/>
      <c r="CR153" s="135"/>
      <c r="CS153" s="135"/>
      <c r="CT153" s="135"/>
      <c r="CU153" s="135"/>
      <c r="CV153" s="135"/>
      <c r="CW153" s="135"/>
      <c r="CX153" s="135"/>
      <c r="CY153" s="135"/>
      <c r="CZ153" s="135"/>
      <c r="DA153" s="135"/>
      <c r="DB153" s="135"/>
      <c r="DC153" s="135"/>
      <c r="DD153" s="135"/>
      <c r="DE153" s="135"/>
      <c r="DF153" s="135"/>
      <c r="DG153" s="135"/>
      <c r="DH153" s="135"/>
      <c r="DI153" s="135"/>
      <c r="DJ153" s="135"/>
      <c r="DK153" s="135"/>
      <c r="DL153" s="135"/>
      <c r="DM153" s="135"/>
      <c r="DN153" s="135"/>
      <c r="DO153" s="135"/>
      <c r="DP153" s="135"/>
      <c r="DQ153" s="135"/>
      <c r="DR153" s="135"/>
      <c r="DS153" s="135"/>
      <c r="DT153" s="135"/>
      <c r="DU153" s="135"/>
      <c r="DV153" s="135"/>
      <c r="DW153" s="135"/>
      <c r="DX153" s="135"/>
      <c r="DY153" s="135"/>
      <c r="DZ153" s="135"/>
      <c r="EA153" s="135"/>
      <c r="EB153" s="135"/>
    </row>
    <row r="154" spans="1:132" s="230" customFormat="1" ht="15" customHeight="1" x14ac:dyDescent="0.2">
      <c r="A154" s="135"/>
      <c r="B154" s="163" t="s">
        <v>335</v>
      </c>
      <c r="C154" s="164" t="s">
        <v>336</v>
      </c>
      <c r="D154" s="165">
        <v>28</v>
      </c>
      <c r="E154" s="237" t="s">
        <v>40</v>
      </c>
      <c r="F154" s="250"/>
      <c r="G154" s="250">
        <f t="shared" si="8"/>
        <v>0</v>
      </c>
      <c r="H154" s="251"/>
      <c r="I154" s="478"/>
      <c r="J154" s="478"/>
      <c r="K154" s="237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35"/>
      <c r="BH154" s="135"/>
      <c r="BI154" s="135"/>
      <c r="BJ154" s="135"/>
      <c r="BK154" s="135"/>
      <c r="BL154" s="135"/>
      <c r="BM154" s="135"/>
      <c r="BN154" s="135"/>
      <c r="BO154" s="135"/>
      <c r="BP154" s="135"/>
      <c r="BQ154" s="135"/>
      <c r="BR154" s="135"/>
      <c r="BS154" s="135"/>
      <c r="BT154" s="135"/>
      <c r="BU154" s="135"/>
      <c r="BV154" s="135"/>
      <c r="BW154" s="135"/>
      <c r="BX154" s="135"/>
      <c r="BY154" s="135"/>
      <c r="BZ154" s="135"/>
      <c r="CA154" s="135"/>
      <c r="CB154" s="135"/>
      <c r="CC154" s="135"/>
      <c r="CD154" s="135"/>
      <c r="CE154" s="135"/>
      <c r="CF154" s="135"/>
      <c r="CG154" s="135"/>
      <c r="CH154" s="135"/>
      <c r="CI154" s="135"/>
      <c r="CJ154" s="135"/>
      <c r="CK154" s="135"/>
      <c r="CL154" s="135"/>
      <c r="CM154" s="135"/>
      <c r="CN154" s="135"/>
      <c r="CO154" s="135"/>
      <c r="CP154" s="135"/>
      <c r="CQ154" s="135"/>
      <c r="CR154" s="135"/>
      <c r="CS154" s="135"/>
      <c r="CT154" s="135"/>
      <c r="CU154" s="135"/>
      <c r="CV154" s="135"/>
      <c r="CW154" s="135"/>
      <c r="CX154" s="135"/>
      <c r="CY154" s="135"/>
      <c r="CZ154" s="135"/>
      <c r="DA154" s="135"/>
      <c r="DB154" s="135"/>
      <c r="DC154" s="135"/>
      <c r="DD154" s="135"/>
      <c r="DE154" s="135"/>
      <c r="DF154" s="135"/>
      <c r="DG154" s="135"/>
      <c r="DH154" s="135"/>
      <c r="DI154" s="135"/>
      <c r="DJ154" s="135"/>
      <c r="DK154" s="135"/>
      <c r="DL154" s="135"/>
      <c r="DM154" s="135"/>
      <c r="DN154" s="135"/>
      <c r="DO154" s="135"/>
      <c r="DP154" s="135"/>
      <c r="DQ154" s="135"/>
      <c r="DR154" s="135"/>
      <c r="DS154" s="135"/>
      <c r="DT154" s="135"/>
      <c r="DU154" s="135"/>
      <c r="DV154" s="135"/>
      <c r="DW154" s="135"/>
      <c r="DX154" s="135"/>
      <c r="DY154" s="135"/>
      <c r="DZ154" s="135"/>
      <c r="EA154" s="135"/>
      <c r="EB154" s="135"/>
    </row>
    <row r="155" spans="1:132" s="230" customFormat="1" ht="15" customHeight="1" x14ac:dyDescent="0.2">
      <c r="A155" s="135"/>
      <c r="B155" s="163" t="s">
        <v>337</v>
      </c>
      <c r="C155" s="164" t="s">
        <v>338</v>
      </c>
      <c r="D155" s="165">
        <v>10</v>
      </c>
      <c r="E155" s="237" t="s">
        <v>270</v>
      </c>
      <c r="F155" s="250"/>
      <c r="G155" s="250">
        <f t="shared" si="8"/>
        <v>0</v>
      </c>
      <c r="H155" s="251"/>
      <c r="I155" s="478"/>
      <c r="J155" s="478"/>
      <c r="K155" s="237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35"/>
      <c r="BI155" s="135"/>
      <c r="BJ155" s="135"/>
      <c r="BK155" s="135"/>
      <c r="BL155" s="135"/>
      <c r="BM155" s="135"/>
      <c r="BN155" s="135"/>
      <c r="BO155" s="135"/>
      <c r="BP155" s="135"/>
      <c r="BQ155" s="135"/>
      <c r="BR155" s="135"/>
      <c r="BS155" s="135"/>
      <c r="BT155" s="135"/>
      <c r="BU155" s="135"/>
      <c r="BV155" s="135"/>
      <c r="BW155" s="135"/>
      <c r="BX155" s="135"/>
      <c r="BY155" s="135"/>
      <c r="BZ155" s="135"/>
      <c r="CA155" s="135"/>
      <c r="CB155" s="135"/>
      <c r="CC155" s="135"/>
      <c r="CD155" s="135"/>
      <c r="CE155" s="135"/>
      <c r="CF155" s="135"/>
      <c r="CG155" s="135"/>
      <c r="CH155" s="135"/>
      <c r="CI155" s="135"/>
      <c r="CJ155" s="135"/>
      <c r="CK155" s="135"/>
      <c r="CL155" s="135"/>
      <c r="CM155" s="135"/>
      <c r="CN155" s="135"/>
      <c r="CO155" s="135"/>
      <c r="CP155" s="135"/>
      <c r="CQ155" s="135"/>
      <c r="CR155" s="135"/>
      <c r="CS155" s="135"/>
      <c r="CT155" s="135"/>
      <c r="CU155" s="135"/>
      <c r="CV155" s="135"/>
      <c r="CW155" s="135"/>
      <c r="CX155" s="135"/>
      <c r="CY155" s="135"/>
      <c r="CZ155" s="135"/>
      <c r="DA155" s="135"/>
      <c r="DB155" s="135"/>
      <c r="DC155" s="135"/>
      <c r="DD155" s="135"/>
      <c r="DE155" s="135"/>
      <c r="DF155" s="135"/>
      <c r="DG155" s="135"/>
      <c r="DH155" s="135"/>
      <c r="DI155" s="135"/>
      <c r="DJ155" s="135"/>
      <c r="DK155" s="135"/>
      <c r="DL155" s="135"/>
      <c r="DM155" s="135"/>
      <c r="DN155" s="135"/>
      <c r="DO155" s="135"/>
      <c r="DP155" s="135"/>
      <c r="DQ155" s="135"/>
      <c r="DR155" s="135"/>
      <c r="DS155" s="135"/>
      <c r="DT155" s="135"/>
      <c r="DU155" s="135"/>
      <c r="DV155" s="135"/>
      <c r="DW155" s="135"/>
      <c r="DX155" s="135"/>
      <c r="DY155" s="135"/>
      <c r="DZ155" s="135"/>
      <c r="EA155" s="135"/>
      <c r="EB155" s="135"/>
    </row>
    <row r="156" spans="1:132" s="230" customFormat="1" ht="15" customHeight="1" x14ac:dyDescent="0.2">
      <c r="A156" s="135"/>
      <c r="B156" s="163" t="s">
        <v>339</v>
      </c>
      <c r="C156" s="164" t="s">
        <v>340</v>
      </c>
      <c r="D156" s="165">
        <f>D144+D145+110</f>
        <v>4280</v>
      </c>
      <c r="E156" s="237" t="s">
        <v>40</v>
      </c>
      <c r="F156" s="250"/>
      <c r="G156" s="250">
        <f t="shared" si="8"/>
        <v>0</v>
      </c>
      <c r="H156" s="251"/>
      <c r="I156" s="478"/>
      <c r="J156" s="478"/>
      <c r="K156" s="237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  <c r="BB156" s="135"/>
      <c r="BC156" s="135"/>
      <c r="BD156" s="135"/>
      <c r="BE156" s="135"/>
      <c r="BF156" s="135"/>
      <c r="BG156" s="135"/>
      <c r="BH156" s="135"/>
      <c r="BI156" s="135"/>
      <c r="BJ156" s="135"/>
      <c r="BK156" s="135"/>
      <c r="BL156" s="135"/>
      <c r="BM156" s="135"/>
      <c r="BN156" s="135"/>
      <c r="BO156" s="135"/>
      <c r="BP156" s="135"/>
      <c r="BQ156" s="135"/>
      <c r="BR156" s="135"/>
      <c r="BS156" s="135"/>
      <c r="BT156" s="135"/>
      <c r="BU156" s="135"/>
      <c r="BV156" s="135"/>
      <c r="BW156" s="135"/>
      <c r="BX156" s="135"/>
      <c r="BY156" s="135"/>
      <c r="BZ156" s="135"/>
      <c r="CA156" s="135"/>
      <c r="CB156" s="135"/>
      <c r="CC156" s="135"/>
      <c r="CD156" s="135"/>
      <c r="CE156" s="135"/>
      <c r="CF156" s="135"/>
      <c r="CG156" s="135"/>
      <c r="CH156" s="135"/>
      <c r="CI156" s="135"/>
      <c r="CJ156" s="135"/>
      <c r="CK156" s="135"/>
      <c r="CL156" s="135"/>
      <c r="CM156" s="135"/>
      <c r="CN156" s="135"/>
      <c r="CO156" s="135"/>
      <c r="CP156" s="135"/>
      <c r="CQ156" s="135"/>
      <c r="CR156" s="135"/>
      <c r="CS156" s="135"/>
      <c r="CT156" s="135"/>
      <c r="CU156" s="135"/>
      <c r="CV156" s="135"/>
      <c r="CW156" s="135"/>
      <c r="CX156" s="135"/>
      <c r="CY156" s="135"/>
      <c r="CZ156" s="135"/>
      <c r="DA156" s="135"/>
      <c r="DB156" s="135"/>
      <c r="DC156" s="135"/>
      <c r="DD156" s="135"/>
      <c r="DE156" s="135"/>
      <c r="DF156" s="135"/>
      <c r="DG156" s="135"/>
      <c r="DH156" s="135"/>
      <c r="DI156" s="135"/>
      <c r="DJ156" s="135"/>
      <c r="DK156" s="135"/>
      <c r="DL156" s="135"/>
      <c r="DM156" s="135"/>
      <c r="DN156" s="135"/>
      <c r="DO156" s="135"/>
      <c r="DP156" s="135"/>
      <c r="DQ156" s="135"/>
      <c r="DR156" s="135"/>
      <c r="DS156" s="135"/>
      <c r="DT156" s="135"/>
      <c r="DU156" s="135"/>
      <c r="DV156" s="135"/>
      <c r="DW156" s="135"/>
      <c r="DX156" s="135"/>
      <c r="DY156" s="135"/>
      <c r="DZ156" s="135"/>
      <c r="EA156" s="135"/>
      <c r="EB156" s="135"/>
    </row>
    <row r="157" spans="1:132" s="230" customFormat="1" ht="15" customHeight="1" x14ac:dyDescent="0.2">
      <c r="A157" s="135"/>
      <c r="B157" s="163" t="s">
        <v>341</v>
      </c>
      <c r="C157" s="164" t="s">
        <v>342</v>
      </c>
      <c r="D157" s="165">
        <v>895</v>
      </c>
      <c r="E157" s="237" t="s">
        <v>270</v>
      </c>
      <c r="F157" s="250"/>
      <c r="G157" s="250">
        <f t="shared" si="8"/>
        <v>0</v>
      </c>
      <c r="H157" s="251"/>
      <c r="I157" s="478"/>
      <c r="J157" s="478"/>
      <c r="K157" s="237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  <c r="AR157" s="135"/>
      <c r="AS157" s="135"/>
      <c r="AT157" s="135"/>
      <c r="AU157" s="135"/>
      <c r="AV157" s="135"/>
      <c r="AW157" s="135"/>
      <c r="AX157" s="135"/>
      <c r="AY157" s="135"/>
      <c r="AZ157" s="135"/>
      <c r="BA157" s="135"/>
      <c r="BB157" s="135"/>
      <c r="BC157" s="135"/>
      <c r="BD157" s="135"/>
      <c r="BE157" s="135"/>
      <c r="BF157" s="135"/>
      <c r="BG157" s="135"/>
      <c r="BH157" s="135"/>
      <c r="BI157" s="135"/>
      <c r="BJ157" s="135"/>
      <c r="BK157" s="135"/>
      <c r="BL157" s="135"/>
      <c r="BM157" s="135"/>
      <c r="BN157" s="135"/>
      <c r="BO157" s="135"/>
      <c r="BP157" s="135"/>
      <c r="BQ157" s="135"/>
      <c r="BR157" s="135"/>
      <c r="BS157" s="135"/>
      <c r="BT157" s="135"/>
      <c r="BU157" s="135"/>
      <c r="BV157" s="135"/>
      <c r="BW157" s="135"/>
      <c r="BX157" s="135"/>
      <c r="BY157" s="135"/>
      <c r="BZ157" s="135"/>
      <c r="CA157" s="135"/>
      <c r="CB157" s="135"/>
      <c r="CC157" s="135"/>
      <c r="CD157" s="135"/>
      <c r="CE157" s="135"/>
      <c r="CF157" s="135"/>
      <c r="CG157" s="135"/>
      <c r="CH157" s="135"/>
      <c r="CI157" s="135"/>
      <c r="CJ157" s="135"/>
      <c r="CK157" s="135"/>
      <c r="CL157" s="135"/>
      <c r="CM157" s="135"/>
      <c r="CN157" s="135"/>
      <c r="CO157" s="135"/>
      <c r="CP157" s="135"/>
      <c r="CQ157" s="135"/>
      <c r="CR157" s="135"/>
      <c r="CS157" s="135"/>
      <c r="CT157" s="135"/>
      <c r="CU157" s="135"/>
      <c r="CV157" s="135"/>
      <c r="CW157" s="135"/>
      <c r="CX157" s="135"/>
      <c r="CY157" s="135"/>
      <c r="CZ157" s="135"/>
      <c r="DA157" s="135"/>
      <c r="DB157" s="135"/>
      <c r="DC157" s="135"/>
      <c r="DD157" s="135"/>
      <c r="DE157" s="135"/>
      <c r="DF157" s="135"/>
      <c r="DG157" s="135"/>
      <c r="DH157" s="135"/>
      <c r="DI157" s="135"/>
      <c r="DJ157" s="135"/>
      <c r="DK157" s="135"/>
      <c r="DL157" s="135"/>
      <c r="DM157" s="135"/>
      <c r="DN157" s="135"/>
      <c r="DO157" s="135"/>
      <c r="DP157" s="135"/>
      <c r="DQ157" s="135"/>
      <c r="DR157" s="135"/>
      <c r="DS157" s="135"/>
      <c r="DT157" s="135"/>
      <c r="DU157" s="135"/>
      <c r="DV157" s="135"/>
      <c r="DW157" s="135"/>
      <c r="DX157" s="135"/>
      <c r="DY157" s="135"/>
      <c r="DZ157" s="135"/>
      <c r="EA157" s="135"/>
      <c r="EB157" s="135"/>
    </row>
    <row r="158" spans="1:132" s="230" customFormat="1" ht="15" customHeight="1" x14ac:dyDescent="0.2">
      <c r="A158" s="135"/>
      <c r="B158" s="163" t="s">
        <v>343</v>
      </c>
      <c r="C158" s="164" t="s">
        <v>344</v>
      </c>
      <c r="D158" s="165">
        <v>250</v>
      </c>
      <c r="E158" s="237" t="s">
        <v>270</v>
      </c>
      <c r="F158" s="250"/>
      <c r="G158" s="250">
        <f t="shared" si="8"/>
        <v>0</v>
      </c>
      <c r="H158" s="251"/>
      <c r="I158" s="478"/>
      <c r="J158" s="478"/>
      <c r="K158" s="237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  <c r="BB158" s="135"/>
      <c r="BC158" s="135"/>
      <c r="BD158" s="135"/>
      <c r="BE158" s="135"/>
      <c r="BF158" s="135"/>
      <c r="BG158" s="135"/>
      <c r="BH158" s="135"/>
      <c r="BI158" s="135"/>
      <c r="BJ158" s="135"/>
      <c r="BK158" s="135"/>
      <c r="BL158" s="135"/>
      <c r="BM158" s="135"/>
      <c r="BN158" s="135"/>
      <c r="BO158" s="135"/>
      <c r="BP158" s="135"/>
      <c r="BQ158" s="135"/>
      <c r="BR158" s="135"/>
      <c r="BS158" s="135"/>
      <c r="BT158" s="135"/>
      <c r="BU158" s="135"/>
      <c r="BV158" s="135"/>
      <c r="BW158" s="135"/>
      <c r="BX158" s="135"/>
      <c r="BY158" s="135"/>
      <c r="BZ158" s="135"/>
      <c r="CA158" s="135"/>
      <c r="CB158" s="135"/>
      <c r="CC158" s="135"/>
      <c r="CD158" s="135"/>
      <c r="CE158" s="135"/>
      <c r="CF158" s="135"/>
      <c r="CG158" s="135"/>
      <c r="CH158" s="135"/>
      <c r="CI158" s="135"/>
      <c r="CJ158" s="135"/>
      <c r="CK158" s="135"/>
      <c r="CL158" s="135"/>
      <c r="CM158" s="135"/>
      <c r="CN158" s="135"/>
      <c r="CO158" s="135"/>
      <c r="CP158" s="135"/>
      <c r="CQ158" s="135"/>
      <c r="CR158" s="135"/>
      <c r="CS158" s="135"/>
      <c r="CT158" s="135"/>
      <c r="CU158" s="135"/>
      <c r="CV158" s="135"/>
      <c r="CW158" s="135"/>
      <c r="CX158" s="135"/>
      <c r="CY158" s="135"/>
      <c r="CZ158" s="135"/>
      <c r="DA158" s="135"/>
      <c r="DB158" s="135"/>
      <c r="DC158" s="135"/>
      <c r="DD158" s="135"/>
      <c r="DE158" s="135"/>
      <c r="DF158" s="135"/>
      <c r="DG158" s="135"/>
      <c r="DH158" s="135"/>
      <c r="DI158" s="135"/>
      <c r="DJ158" s="135"/>
      <c r="DK158" s="135"/>
      <c r="DL158" s="135"/>
      <c r="DM158" s="135"/>
      <c r="DN158" s="135"/>
      <c r="DO158" s="135"/>
      <c r="DP158" s="135"/>
      <c r="DQ158" s="135"/>
      <c r="DR158" s="135"/>
      <c r="DS158" s="135"/>
      <c r="DT158" s="135"/>
      <c r="DU158" s="135"/>
      <c r="DV158" s="135"/>
      <c r="DW158" s="135"/>
      <c r="DX158" s="135"/>
      <c r="DY158" s="135"/>
      <c r="DZ158" s="135"/>
      <c r="EA158" s="135"/>
      <c r="EB158" s="135"/>
    </row>
    <row r="159" spans="1:132" s="230" customFormat="1" ht="15" customHeight="1" x14ac:dyDescent="0.2">
      <c r="A159" s="135"/>
      <c r="B159" s="163" t="s">
        <v>345</v>
      </c>
      <c r="C159" s="164" t="s">
        <v>346</v>
      </c>
      <c r="D159" s="165">
        <v>180</v>
      </c>
      <c r="E159" s="237" t="s">
        <v>270</v>
      </c>
      <c r="F159" s="250"/>
      <c r="G159" s="250">
        <f t="shared" si="8"/>
        <v>0</v>
      </c>
      <c r="H159" s="251"/>
      <c r="I159" s="478"/>
      <c r="J159" s="478"/>
      <c r="K159" s="237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  <c r="AN159" s="135"/>
      <c r="AO159" s="135"/>
      <c r="AP159" s="135"/>
      <c r="AQ159" s="135"/>
      <c r="AR159" s="135"/>
      <c r="AS159" s="135"/>
      <c r="AT159" s="135"/>
      <c r="AU159" s="135"/>
      <c r="AV159" s="135"/>
      <c r="AW159" s="135"/>
      <c r="AX159" s="135"/>
      <c r="AY159" s="135"/>
      <c r="AZ159" s="135"/>
      <c r="BA159" s="135"/>
      <c r="BB159" s="135"/>
      <c r="BC159" s="135"/>
      <c r="BD159" s="135"/>
      <c r="BE159" s="135"/>
      <c r="BF159" s="135"/>
      <c r="BG159" s="135"/>
      <c r="BH159" s="135"/>
      <c r="BI159" s="135"/>
      <c r="BJ159" s="135"/>
      <c r="BK159" s="135"/>
      <c r="BL159" s="135"/>
      <c r="BM159" s="135"/>
      <c r="BN159" s="135"/>
      <c r="BO159" s="135"/>
      <c r="BP159" s="135"/>
      <c r="BQ159" s="135"/>
      <c r="BR159" s="135"/>
      <c r="BS159" s="135"/>
      <c r="BT159" s="135"/>
      <c r="BU159" s="135"/>
      <c r="BV159" s="135"/>
      <c r="BW159" s="135"/>
      <c r="BX159" s="135"/>
      <c r="BY159" s="135"/>
      <c r="BZ159" s="135"/>
      <c r="CA159" s="135"/>
      <c r="CB159" s="135"/>
      <c r="CC159" s="135"/>
      <c r="CD159" s="135"/>
      <c r="CE159" s="135"/>
      <c r="CF159" s="135"/>
      <c r="CG159" s="135"/>
      <c r="CH159" s="135"/>
      <c r="CI159" s="135"/>
      <c r="CJ159" s="135"/>
      <c r="CK159" s="135"/>
      <c r="CL159" s="135"/>
      <c r="CM159" s="135"/>
      <c r="CN159" s="135"/>
      <c r="CO159" s="135"/>
      <c r="CP159" s="135"/>
      <c r="CQ159" s="135"/>
      <c r="CR159" s="135"/>
      <c r="CS159" s="135"/>
      <c r="CT159" s="135"/>
      <c r="CU159" s="135"/>
      <c r="CV159" s="135"/>
      <c r="CW159" s="135"/>
      <c r="CX159" s="135"/>
      <c r="CY159" s="135"/>
      <c r="CZ159" s="135"/>
      <c r="DA159" s="135"/>
      <c r="DB159" s="135"/>
      <c r="DC159" s="135"/>
      <c r="DD159" s="135"/>
      <c r="DE159" s="135"/>
      <c r="DF159" s="135"/>
      <c r="DG159" s="135"/>
      <c r="DH159" s="135"/>
      <c r="DI159" s="135"/>
      <c r="DJ159" s="135"/>
      <c r="DK159" s="135"/>
      <c r="DL159" s="135"/>
      <c r="DM159" s="135"/>
      <c r="DN159" s="135"/>
      <c r="DO159" s="135"/>
      <c r="DP159" s="135"/>
      <c r="DQ159" s="135"/>
      <c r="DR159" s="135"/>
      <c r="DS159" s="135"/>
      <c r="DT159" s="135"/>
      <c r="DU159" s="135"/>
      <c r="DV159" s="135"/>
      <c r="DW159" s="135"/>
      <c r="DX159" s="135"/>
      <c r="DY159" s="135"/>
      <c r="DZ159" s="135"/>
      <c r="EA159" s="135"/>
      <c r="EB159" s="135"/>
    </row>
    <row r="160" spans="1:132" s="230" customFormat="1" ht="15" customHeight="1" x14ac:dyDescent="0.2">
      <c r="A160" s="135"/>
      <c r="B160" s="163" t="s">
        <v>347</v>
      </c>
      <c r="C160" s="164" t="s">
        <v>348</v>
      </c>
      <c r="D160" s="165">
        <v>900</v>
      </c>
      <c r="E160" s="237" t="s">
        <v>270</v>
      </c>
      <c r="F160" s="250"/>
      <c r="G160" s="250">
        <f t="shared" si="8"/>
        <v>0</v>
      </c>
      <c r="H160" s="251"/>
      <c r="I160" s="478"/>
      <c r="J160" s="478"/>
      <c r="K160" s="237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135"/>
      <c r="BI160" s="135"/>
      <c r="BJ160" s="135"/>
      <c r="BK160" s="135"/>
      <c r="BL160" s="135"/>
      <c r="BM160" s="135"/>
      <c r="BN160" s="135"/>
      <c r="BO160" s="135"/>
      <c r="BP160" s="135"/>
      <c r="BQ160" s="135"/>
      <c r="BR160" s="135"/>
      <c r="BS160" s="135"/>
      <c r="BT160" s="135"/>
      <c r="BU160" s="135"/>
      <c r="BV160" s="135"/>
      <c r="BW160" s="135"/>
      <c r="BX160" s="135"/>
      <c r="BY160" s="135"/>
      <c r="BZ160" s="135"/>
      <c r="CA160" s="135"/>
      <c r="CB160" s="135"/>
      <c r="CC160" s="135"/>
      <c r="CD160" s="135"/>
      <c r="CE160" s="135"/>
      <c r="CF160" s="135"/>
      <c r="CG160" s="135"/>
      <c r="CH160" s="135"/>
      <c r="CI160" s="135"/>
      <c r="CJ160" s="135"/>
      <c r="CK160" s="135"/>
      <c r="CL160" s="135"/>
      <c r="CM160" s="135"/>
      <c r="CN160" s="135"/>
      <c r="CO160" s="135"/>
      <c r="CP160" s="135"/>
      <c r="CQ160" s="135"/>
      <c r="CR160" s="135"/>
      <c r="CS160" s="135"/>
      <c r="CT160" s="135"/>
      <c r="CU160" s="135"/>
      <c r="CV160" s="135"/>
      <c r="CW160" s="135"/>
      <c r="CX160" s="135"/>
      <c r="CY160" s="135"/>
      <c r="CZ160" s="135"/>
      <c r="DA160" s="135"/>
      <c r="DB160" s="135"/>
      <c r="DC160" s="135"/>
      <c r="DD160" s="135"/>
      <c r="DE160" s="135"/>
      <c r="DF160" s="135"/>
      <c r="DG160" s="135"/>
      <c r="DH160" s="135"/>
      <c r="DI160" s="135"/>
      <c r="DJ160" s="135"/>
      <c r="DK160" s="135"/>
      <c r="DL160" s="135"/>
      <c r="DM160" s="135"/>
      <c r="DN160" s="135"/>
      <c r="DO160" s="135"/>
      <c r="DP160" s="135"/>
      <c r="DQ160" s="135"/>
      <c r="DR160" s="135"/>
      <c r="DS160" s="135"/>
      <c r="DT160" s="135"/>
      <c r="DU160" s="135"/>
      <c r="DV160" s="135"/>
      <c r="DW160" s="135"/>
      <c r="DX160" s="135"/>
      <c r="DY160" s="135"/>
      <c r="DZ160" s="135"/>
      <c r="EA160" s="135"/>
      <c r="EB160" s="135"/>
    </row>
    <row r="161" spans="1:132" s="230" customFormat="1" ht="15" customHeight="1" x14ac:dyDescent="0.2">
      <c r="A161" s="135"/>
      <c r="B161" s="163" t="s">
        <v>349</v>
      </c>
      <c r="C161" s="164" t="s">
        <v>350</v>
      </c>
      <c r="D161" s="165">
        <v>10</v>
      </c>
      <c r="E161" s="237" t="s">
        <v>40</v>
      </c>
      <c r="F161" s="250"/>
      <c r="G161" s="250">
        <f t="shared" si="8"/>
        <v>0</v>
      </c>
      <c r="H161" s="251"/>
      <c r="I161" s="478"/>
      <c r="J161" s="478"/>
      <c r="K161" s="237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  <c r="BI161" s="135"/>
      <c r="BJ161" s="135"/>
      <c r="BK161" s="135"/>
      <c r="BL161" s="135"/>
      <c r="BM161" s="135"/>
      <c r="BN161" s="135"/>
      <c r="BO161" s="135"/>
      <c r="BP161" s="135"/>
      <c r="BQ161" s="135"/>
      <c r="BR161" s="135"/>
      <c r="BS161" s="135"/>
      <c r="BT161" s="135"/>
      <c r="BU161" s="135"/>
      <c r="BV161" s="135"/>
      <c r="BW161" s="135"/>
      <c r="BX161" s="135"/>
      <c r="BY161" s="135"/>
      <c r="BZ161" s="135"/>
      <c r="CA161" s="135"/>
      <c r="CB161" s="135"/>
      <c r="CC161" s="135"/>
      <c r="CD161" s="135"/>
      <c r="CE161" s="135"/>
      <c r="CF161" s="135"/>
      <c r="CG161" s="135"/>
      <c r="CH161" s="135"/>
      <c r="CI161" s="135"/>
      <c r="CJ161" s="135"/>
      <c r="CK161" s="135"/>
      <c r="CL161" s="135"/>
      <c r="CM161" s="135"/>
      <c r="CN161" s="135"/>
      <c r="CO161" s="135"/>
      <c r="CP161" s="135"/>
      <c r="CQ161" s="135"/>
      <c r="CR161" s="135"/>
      <c r="CS161" s="135"/>
      <c r="CT161" s="135"/>
      <c r="CU161" s="135"/>
      <c r="CV161" s="135"/>
      <c r="CW161" s="135"/>
      <c r="CX161" s="135"/>
      <c r="CY161" s="135"/>
      <c r="CZ161" s="135"/>
      <c r="DA161" s="135"/>
      <c r="DB161" s="135"/>
      <c r="DC161" s="135"/>
      <c r="DD161" s="135"/>
      <c r="DE161" s="135"/>
      <c r="DF161" s="135"/>
      <c r="DG161" s="135"/>
      <c r="DH161" s="135"/>
      <c r="DI161" s="135"/>
      <c r="DJ161" s="135"/>
      <c r="DK161" s="135"/>
      <c r="DL161" s="135"/>
      <c r="DM161" s="135"/>
      <c r="DN161" s="135"/>
      <c r="DO161" s="135"/>
      <c r="DP161" s="135"/>
      <c r="DQ161" s="135"/>
      <c r="DR161" s="135"/>
      <c r="DS161" s="135"/>
      <c r="DT161" s="135"/>
      <c r="DU161" s="135"/>
      <c r="DV161" s="135"/>
      <c r="DW161" s="135"/>
      <c r="DX161" s="135"/>
      <c r="DY161" s="135"/>
      <c r="DZ161" s="135"/>
      <c r="EA161" s="135"/>
      <c r="EB161" s="135"/>
    </row>
    <row r="162" spans="1:132" s="230" customFormat="1" ht="15" customHeight="1" x14ac:dyDescent="0.2">
      <c r="A162" s="135"/>
      <c r="B162" s="163" t="s">
        <v>351</v>
      </c>
      <c r="C162" s="164" t="s">
        <v>352</v>
      </c>
      <c r="D162" s="165">
        <v>160</v>
      </c>
      <c r="E162" s="237" t="s">
        <v>270</v>
      </c>
      <c r="F162" s="250"/>
      <c r="G162" s="250">
        <f t="shared" si="8"/>
        <v>0</v>
      </c>
      <c r="H162" s="251"/>
      <c r="I162" s="478"/>
      <c r="J162" s="478"/>
      <c r="K162" s="237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135"/>
      <c r="BI162" s="135"/>
      <c r="BJ162" s="135"/>
      <c r="BK162" s="135"/>
      <c r="BL162" s="135"/>
      <c r="BM162" s="135"/>
      <c r="BN162" s="135"/>
      <c r="BO162" s="135"/>
      <c r="BP162" s="135"/>
      <c r="BQ162" s="135"/>
      <c r="BR162" s="135"/>
      <c r="BS162" s="135"/>
      <c r="BT162" s="135"/>
      <c r="BU162" s="135"/>
      <c r="BV162" s="135"/>
      <c r="BW162" s="135"/>
      <c r="BX162" s="135"/>
      <c r="BY162" s="135"/>
      <c r="BZ162" s="135"/>
      <c r="CA162" s="135"/>
      <c r="CB162" s="135"/>
      <c r="CC162" s="135"/>
      <c r="CD162" s="135"/>
      <c r="CE162" s="135"/>
      <c r="CF162" s="135"/>
      <c r="CG162" s="135"/>
      <c r="CH162" s="135"/>
      <c r="CI162" s="135"/>
      <c r="CJ162" s="135"/>
      <c r="CK162" s="135"/>
      <c r="CL162" s="135"/>
      <c r="CM162" s="135"/>
      <c r="CN162" s="135"/>
      <c r="CO162" s="135"/>
      <c r="CP162" s="135"/>
      <c r="CQ162" s="135"/>
      <c r="CR162" s="135"/>
      <c r="CS162" s="135"/>
      <c r="CT162" s="135"/>
      <c r="CU162" s="135"/>
      <c r="CV162" s="135"/>
      <c r="CW162" s="135"/>
      <c r="CX162" s="135"/>
      <c r="CY162" s="135"/>
      <c r="CZ162" s="135"/>
      <c r="DA162" s="135"/>
      <c r="DB162" s="135"/>
      <c r="DC162" s="135"/>
      <c r="DD162" s="135"/>
      <c r="DE162" s="135"/>
      <c r="DF162" s="135"/>
      <c r="DG162" s="135"/>
      <c r="DH162" s="135"/>
      <c r="DI162" s="135"/>
      <c r="DJ162" s="135"/>
      <c r="DK162" s="135"/>
      <c r="DL162" s="135"/>
      <c r="DM162" s="135"/>
      <c r="DN162" s="135"/>
      <c r="DO162" s="135"/>
      <c r="DP162" s="135"/>
      <c r="DQ162" s="135"/>
      <c r="DR162" s="135"/>
      <c r="DS162" s="135"/>
      <c r="DT162" s="135"/>
      <c r="DU162" s="135"/>
      <c r="DV162" s="135"/>
      <c r="DW162" s="135"/>
      <c r="DX162" s="135"/>
      <c r="DY162" s="135"/>
      <c r="DZ162" s="135"/>
      <c r="EA162" s="135"/>
      <c r="EB162" s="135"/>
    </row>
    <row r="163" spans="1:132" ht="15" customHeight="1" thickBot="1" x14ac:dyDescent="0.3">
      <c r="B163" s="189"/>
      <c r="C163" s="555" t="s">
        <v>251</v>
      </c>
      <c r="D163" s="556"/>
      <c r="E163" s="556"/>
      <c r="F163" s="557"/>
      <c r="G163" s="182">
        <f>SUM(G141:G162)</f>
        <v>0</v>
      </c>
      <c r="H163" s="223"/>
      <c r="I163" s="470">
        <f>SUM(I141:I162)</f>
        <v>0</v>
      </c>
      <c r="J163" s="489"/>
      <c r="K163" s="237"/>
    </row>
    <row r="164" spans="1:132" ht="15" customHeight="1" thickBot="1" x14ac:dyDescent="0.3">
      <c r="B164" s="211">
        <v>5</v>
      </c>
      <c r="C164" s="381" t="s">
        <v>8</v>
      </c>
      <c r="D164" s="382"/>
      <c r="E164" s="382"/>
      <c r="F164" s="382"/>
      <c r="G164" s="382"/>
      <c r="H164" s="253">
        <f>G172</f>
        <v>0</v>
      </c>
      <c r="I164" s="503"/>
      <c r="J164" s="490">
        <f>I172</f>
        <v>0</v>
      </c>
      <c r="K164" s="527"/>
    </row>
    <row r="165" spans="1:132" ht="15" customHeight="1" x14ac:dyDescent="0.2">
      <c r="B165" s="189" t="s">
        <v>353</v>
      </c>
      <c r="C165" s="164" t="s">
        <v>354</v>
      </c>
      <c r="D165" s="165">
        <v>9500</v>
      </c>
      <c r="E165" s="166" t="s">
        <v>40</v>
      </c>
      <c r="F165" s="250"/>
      <c r="G165" s="168">
        <f t="shared" ref="G165:G171" si="9">F165*D165</f>
        <v>0</v>
      </c>
      <c r="H165" s="223"/>
      <c r="I165" s="489"/>
      <c r="J165" s="489"/>
      <c r="K165" s="237"/>
    </row>
    <row r="166" spans="1:132" ht="15" customHeight="1" x14ac:dyDescent="0.2">
      <c r="B166" s="189" t="s">
        <v>355</v>
      </c>
      <c r="C166" s="164" t="s">
        <v>356</v>
      </c>
      <c r="D166" s="165">
        <v>2000</v>
      </c>
      <c r="E166" s="166" t="s">
        <v>40</v>
      </c>
      <c r="F166" s="250"/>
      <c r="G166" s="168">
        <f t="shared" si="9"/>
        <v>0</v>
      </c>
      <c r="H166" s="169"/>
      <c r="I166" s="484"/>
      <c r="J166" s="484"/>
      <c r="K166" s="237"/>
    </row>
    <row r="167" spans="1:132" ht="15" customHeight="1" x14ac:dyDescent="0.2">
      <c r="B167" s="189" t="s">
        <v>357</v>
      </c>
      <c r="C167" s="164" t="s">
        <v>358</v>
      </c>
      <c r="D167" s="165">
        <v>950</v>
      </c>
      <c r="E167" s="166" t="s">
        <v>40</v>
      </c>
      <c r="F167" s="250"/>
      <c r="G167" s="168">
        <f t="shared" si="9"/>
        <v>0</v>
      </c>
      <c r="H167" s="169"/>
      <c r="I167" s="484"/>
      <c r="J167" s="484"/>
      <c r="K167" s="237"/>
    </row>
    <row r="168" spans="1:132" s="172" customFormat="1" ht="15" customHeight="1" x14ac:dyDescent="0.2">
      <c r="B168" s="189" t="s">
        <v>359</v>
      </c>
      <c r="C168" s="173" t="s">
        <v>360</v>
      </c>
      <c r="D168" s="174">
        <v>1800</v>
      </c>
      <c r="E168" s="175" t="s">
        <v>40</v>
      </c>
      <c r="F168" s="250"/>
      <c r="G168" s="177">
        <f t="shared" si="9"/>
        <v>0</v>
      </c>
      <c r="H168" s="254"/>
      <c r="I168" s="504"/>
      <c r="J168" s="504"/>
      <c r="K168" s="237"/>
    </row>
    <row r="169" spans="1:132" ht="15" customHeight="1" x14ac:dyDescent="0.2">
      <c r="B169" s="189" t="s">
        <v>361</v>
      </c>
      <c r="C169" s="164" t="s">
        <v>362</v>
      </c>
      <c r="D169" s="165">
        <v>2400</v>
      </c>
      <c r="E169" s="166" t="s">
        <v>40</v>
      </c>
      <c r="F169" s="250"/>
      <c r="G169" s="168">
        <f t="shared" si="9"/>
        <v>0</v>
      </c>
      <c r="H169" s="169"/>
      <c r="I169" s="484"/>
      <c r="J169" s="484"/>
      <c r="K169" s="237"/>
    </row>
    <row r="170" spans="1:132" ht="15" customHeight="1" x14ac:dyDescent="0.2">
      <c r="B170" s="189" t="s">
        <v>363</v>
      </c>
      <c r="C170" s="164" t="s">
        <v>364</v>
      </c>
      <c r="D170" s="165">
        <f>+D146</f>
        <v>1475</v>
      </c>
      <c r="E170" s="166" t="s">
        <v>40</v>
      </c>
      <c r="F170" s="250"/>
      <c r="G170" s="168">
        <f t="shared" si="9"/>
        <v>0</v>
      </c>
      <c r="H170" s="220"/>
      <c r="I170" s="491"/>
      <c r="J170" s="491"/>
      <c r="K170" s="237"/>
    </row>
    <row r="171" spans="1:132" ht="15" customHeight="1" x14ac:dyDescent="0.2">
      <c r="B171" s="189" t="s">
        <v>365</v>
      </c>
      <c r="C171" s="164" t="s">
        <v>366</v>
      </c>
      <c r="D171" s="165">
        <v>1100</v>
      </c>
      <c r="E171" s="166" t="s">
        <v>40</v>
      </c>
      <c r="F171" s="250"/>
      <c r="G171" s="168">
        <f t="shared" si="9"/>
        <v>0</v>
      </c>
      <c r="H171" s="220"/>
      <c r="I171" s="491"/>
      <c r="J171" s="491"/>
      <c r="K171" s="237"/>
    </row>
    <row r="172" spans="1:132" ht="15" customHeight="1" thickBot="1" x14ac:dyDescent="0.3">
      <c r="B172" s="189"/>
      <c r="C172" s="555" t="s">
        <v>251</v>
      </c>
      <c r="D172" s="556"/>
      <c r="E172" s="556"/>
      <c r="F172" s="557"/>
      <c r="G172" s="182">
        <f>SUM(G165:G171)</f>
        <v>0</v>
      </c>
      <c r="H172" s="169"/>
      <c r="I172" s="470">
        <f>SUM(I165:I171)</f>
        <v>0</v>
      </c>
      <c r="J172" s="484"/>
      <c r="K172" s="170"/>
    </row>
    <row r="173" spans="1:132" ht="15" customHeight="1" thickBot="1" x14ac:dyDescent="0.3">
      <c r="B173" s="211">
        <v>6</v>
      </c>
      <c r="C173" s="386" t="s">
        <v>9</v>
      </c>
      <c r="D173" s="387"/>
      <c r="E173" s="387"/>
      <c r="F173" s="387"/>
      <c r="G173" s="387"/>
      <c r="H173" s="253">
        <f>G206</f>
        <v>0</v>
      </c>
      <c r="I173" s="503"/>
      <c r="J173" s="490">
        <f>I206</f>
        <v>0</v>
      </c>
      <c r="K173" s="246"/>
    </row>
    <row r="174" spans="1:132" s="230" customFormat="1" ht="15" customHeight="1" x14ac:dyDescent="0.2">
      <c r="A174" s="135"/>
      <c r="B174" s="163" t="s">
        <v>367</v>
      </c>
      <c r="C174" s="164" t="s">
        <v>368</v>
      </c>
      <c r="D174" s="544">
        <v>1.22</v>
      </c>
      <c r="E174" s="166" t="s">
        <v>40</v>
      </c>
      <c r="F174" s="250"/>
      <c r="G174" s="247">
        <f t="shared" ref="G174:G201" si="10">F174*D174</f>
        <v>0</v>
      </c>
      <c r="H174" s="256"/>
      <c r="I174" s="505"/>
      <c r="J174" s="505"/>
      <c r="K174" s="20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  <c r="BI174" s="135"/>
      <c r="BJ174" s="135"/>
      <c r="BK174" s="135"/>
      <c r="BL174" s="135"/>
      <c r="BM174" s="135"/>
      <c r="BN174" s="135"/>
      <c r="BO174" s="135"/>
      <c r="BP174" s="135"/>
      <c r="BQ174" s="135"/>
      <c r="BR174" s="135"/>
      <c r="BS174" s="135"/>
      <c r="BT174" s="135"/>
      <c r="BU174" s="135"/>
      <c r="BV174" s="135"/>
      <c r="BW174" s="135"/>
      <c r="BX174" s="135"/>
      <c r="BY174" s="135"/>
      <c r="BZ174" s="135"/>
      <c r="CA174" s="135"/>
      <c r="CB174" s="135"/>
      <c r="CC174" s="135"/>
      <c r="CD174" s="135"/>
      <c r="CE174" s="135"/>
      <c r="CF174" s="135"/>
      <c r="CG174" s="135"/>
      <c r="CH174" s="135"/>
      <c r="CI174" s="135"/>
      <c r="CJ174" s="135"/>
      <c r="CK174" s="135"/>
      <c r="CL174" s="135"/>
      <c r="CM174" s="135"/>
      <c r="CN174" s="135"/>
      <c r="CO174" s="135"/>
      <c r="CP174" s="135"/>
      <c r="CQ174" s="135"/>
      <c r="CR174" s="135"/>
      <c r="CS174" s="135"/>
      <c r="CT174" s="135"/>
      <c r="CU174" s="135"/>
      <c r="CV174" s="135"/>
      <c r="CW174" s="135"/>
      <c r="CX174" s="135"/>
      <c r="CY174" s="135"/>
      <c r="CZ174" s="135"/>
      <c r="DA174" s="135"/>
      <c r="DB174" s="135"/>
      <c r="DC174" s="135"/>
      <c r="DD174" s="135"/>
      <c r="DE174" s="135"/>
      <c r="DF174" s="135"/>
      <c r="DG174" s="135"/>
      <c r="DH174" s="135"/>
      <c r="DI174" s="135"/>
      <c r="DJ174" s="135"/>
      <c r="DK174" s="135"/>
      <c r="DL174" s="135"/>
      <c r="DM174" s="135"/>
      <c r="DN174" s="135"/>
      <c r="DO174" s="135"/>
      <c r="DP174" s="135"/>
      <c r="DQ174" s="135"/>
      <c r="DR174" s="135"/>
      <c r="DS174" s="135"/>
      <c r="DT174" s="135"/>
      <c r="DU174" s="135"/>
      <c r="DV174" s="135"/>
      <c r="DW174" s="135"/>
      <c r="DX174" s="135"/>
      <c r="DY174" s="135"/>
      <c r="DZ174" s="135"/>
      <c r="EA174" s="135"/>
      <c r="EB174" s="135"/>
    </row>
    <row r="175" spans="1:132" s="230" customFormat="1" ht="15" customHeight="1" x14ac:dyDescent="0.2">
      <c r="A175" s="135"/>
      <c r="B175" s="163" t="s">
        <v>369</v>
      </c>
      <c r="C175" s="164" t="s">
        <v>370</v>
      </c>
      <c r="D175" s="544">
        <v>3.08</v>
      </c>
      <c r="E175" s="166" t="s">
        <v>40</v>
      </c>
      <c r="F175" s="250"/>
      <c r="G175" s="247">
        <f t="shared" si="10"/>
        <v>0</v>
      </c>
      <c r="H175" s="251"/>
      <c r="I175" s="478"/>
      <c r="J175" s="478"/>
      <c r="K175" s="20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5"/>
      <c r="AX175" s="135"/>
      <c r="AY175" s="135"/>
      <c r="AZ175" s="135"/>
      <c r="BA175" s="135"/>
      <c r="BB175" s="135"/>
      <c r="BC175" s="135"/>
      <c r="BD175" s="135"/>
      <c r="BE175" s="135"/>
      <c r="BF175" s="135"/>
      <c r="BG175" s="135"/>
      <c r="BH175" s="135"/>
      <c r="BI175" s="135"/>
      <c r="BJ175" s="135"/>
      <c r="BK175" s="135"/>
      <c r="BL175" s="135"/>
      <c r="BM175" s="135"/>
      <c r="BN175" s="135"/>
      <c r="BO175" s="135"/>
      <c r="BP175" s="135"/>
      <c r="BQ175" s="135"/>
      <c r="BR175" s="135"/>
      <c r="BS175" s="135"/>
      <c r="BT175" s="135"/>
      <c r="BU175" s="135"/>
      <c r="BV175" s="135"/>
      <c r="BW175" s="135"/>
      <c r="BX175" s="135"/>
      <c r="BY175" s="135"/>
      <c r="BZ175" s="135"/>
      <c r="CA175" s="135"/>
      <c r="CB175" s="135"/>
      <c r="CC175" s="135"/>
      <c r="CD175" s="135"/>
      <c r="CE175" s="135"/>
      <c r="CF175" s="135"/>
      <c r="CG175" s="135"/>
      <c r="CH175" s="135"/>
      <c r="CI175" s="135"/>
      <c r="CJ175" s="135"/>
      <c r="CK175" s="135"/>
      <c r="CL175" s="135"/>
      <c r="CM175" s="135"/>
      <c r="CN175" s="135"/>
      <c r="CO175" s="135"/>
      <c r="CP175" s="135"/>
      <c r="CQ175" s="135"/>
      <c r="CR175" s="135"/>
      <c r="CS175" s="135"/>
      <c r="CT175" s="135"/>
      <c r="CU175" s="135"/>
      <c r="CV175" s="135"/>
      <c r="CW175" s="135"/>
      <c r="CX175" s="135"/>
      <c r="CY175" s="135"/>
      <c r="CZ175" s="135"/>
      <c r="DA175" s="135"/>
      <c r="DB175" s="135"/>
      <c r="DC175" s="135"/>
      <c r="DD175" s="135"/>
      <c r="DE175" s="135"/>
      <c r="DF175" s="135"/>
      <c r="DG175" s="135"/>
      <c r="DH175" s="135"/>
      <c r="DI175" s="135"/>
      <c r="DJ175" s="135"/>
      <c r="DK175" s="135"/>
      <c r="DL175" s="135"/>
      <c r="DM175" s="135"/>
      <c r="DN175" s="135"/>
      <c r="DO175" s="135"/>
      <c r="DP175" s="135"/>
      <c r="DQ175" s="135"/>
      <c r="DR175" s="135"/>
      <c r="DS175" s="135"/>
      <c r="DT175" s="135"/>
      <c r="DU175" s="135"/>
      <c r="DV175" s="135"/>
      <c r="DW175" s="135"/>
      <c r="DX175" s="135"/>
      <c r="DY175" s="135"/>
      <c r="DZ175" s="135"/>
      <c r="EA175" s="135"/>
      <c r="EB175" s="135"/>
    </row>
    <row r="176" spans="1:132" s="230" customFormat="1" ht="15" customHeight="1" x14ac:dyDescent="0.2">
      <c r="A176" s="135"/>
      <c r="B176" s="163" t="s">
        <v>371</v>
      </c>
      <c r="C176" s="164" t="s">
        <v>372</v>
      </c>
      <c r="D176" s="544">
        <v>2.87</v>
      </c>
      <c r="E176" s="166" t="s">
        <v>40</v>
      </c>
      <c r="F176" s="250"/>
      <c r="G176" s="247">
        <f t="shared" si="10"/>
        <v>0</v>
      </c>
      <c r="H176" s="251"/>
      <c r="I176" s="478"/>
      <c r="J176" s="478"/>
      <c r="K176" s="20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  <c r="AV176" s="135"/>
      <c r="AW176" s="135"/>
      <c r="AX176" s="135"/>
      <c r="AY176" s="135"/>
      <c r="AZ176" s="135"/>
      <c r="BA176" s="135"/>
      <c r="BB176" s="135"/>
      <c r="BC176" s="135"/>
      <c r="BD176" s="135"/>
      <c r="BE176" s="135"/>
      <c r="BF176" s="135"/>
      <c r="BG176" s="135"/>
      <c r="BH176" s="135"/>
      <c r="BI176" s="135"/>
      <c r="BJ176" s="135"/>
      <c r="BK176" s="135"/>
      <c r="BL176" s="135"/>
      <c r="BM176" s="135"/>
      <c r="BN176" s="135"/>
      <c r="BO176" s="135"/>
      <c r="BP176" s="135"/>
      <c r="BQ176" s="135"/>
      <c r="BR176" s="135"/>
      <c r="BS176" s="135"/>
      <c r="BT176" s="135"/>
      <c r="BU176" s="135"/>
      <c r="BV176" s="135"/>
      <c r="BW176" s="135"/>
      <c r="BX176" s="135"/>
      <c r="BY176" s="135"/>
      <c r="BZ176" s="135"/>
      <c r="CA176" s="135"/>
      <c r="CB176" s="135"/>
      <c r="CC176" s="135"/>
      <c r="CD176" s="135"/>
      <c r="CE176" s="135"/>
      <c r="CF176" s="135"/>
      <c r="CG176" s="135"/>
      <c r="CH176" s="135"/>
      <c r="CI176" s="135"/>
      <c r="CJ176" s="135"/>
      <c r="CK176" s="135"/>
      <c r="CL176" s="135"/>
      <c r="CM176" s="135"/>
      <c r="CN176" s="135"/>
      <c r="CO176" s="135"/>
      <c r="CP176" s="135"/>
      <c r="CQ176" s="135"/>
      <c r="CR176" s="135"/>
      <c r="CS176" s="135"/>
      <c r="CT176" s="135"/>
      <c r="CU176" s="135"/>
      <c r="CV176" s="135"/>
      <c r="CW176" s="135"/>
      <c r="CX176" s="135"/>
      <c r="CY176" s="135"/>
      <c r="CZ176" s="135"/>
      <c r="DA176" s="135"/>
      <c r="DB176" s="135"/>
      <c r="DC176" s="135"/>
      <c r="DD176" s="135"/>
      <c r="DE176" s="135"/>
      <c r="DF176" s="135"/>
      <c r="DG176" s="135"/>
      <c r="DH176" s="135"/>
      <c r="DI176" s="135"/>
      <c r="DJ176" s="135"/>
      <c r="DK176" s="135"/>
      <c r="DL176" s="135"/>
      <c r="DM176" s="135"/>
      <c r="DN176" s="135"/>
      <c r="DO176" s="135"/>
      <c r="DP176" s="135"/>
      <c r="DQ176" s="135"/>
      <c r="DR176" s="135"/>
      <c r="DS176" s="135"/>
      <c r="DT176" s="135"/>
      <c r="DU176" s="135"/>
      <c r="DV176" s="135"/>
      <c r="DW176" s="135"/>
      <c r="DX176" s="135"/>
      <c r="DY176" s="135"/>
      <c r="DZ176" s="135"/>
      <c r="EA176" s="135"/>
      <c r="EB176" s="135"/>
    </row>
    <row r="177" spans="1:132" s="230" customFormat="1" ht="15" customHeight="1" x14ac:dyDescent="0.2">
      <c r="A177" s="135"/>
      <c r="B177" s="163" t="s">
        <v>373</v>
      </c>
      <c r="C177" s="164" t="s">
        <v>374</v>
      </c>
      <c r="D177" s="544">
        <v>2.4300000000000002</v>
      </c>
      <c r="E177" s="166" t="s">
        <v>40</v>
      </c>
      <c r="F177" s="250"/>
      <c r="G177" s="247">
        <f t="shared" si="10"/>
        <v>0</v>
      </c>
      <c r="H177" s="251"/>
      <c r="I177" s="478"/>
      <c r="J177" s="478"/>
      <c r="K177" s="20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  <c r="AV177" s="135"/>
      <c r="AW177" s="135"/>
      <c r="AX177" s="135"/>
      <c r="AY177" s="135"/>
      <c r="AZ177" s="135"/>
      <c r="BA177" s="135"/>
      <c r="BB177" s="135"/>
      <c r="BC177" s="135"/>
      <c r="BD177" s="135"/>
      <c r="BE177" s="135"/>
      <c r="BF177" s="135"/>
      <c r="BG177" s="135"/>
      <c r="BH177" s="135"/>
      <c r="BI177" s="135"/>
      <c r="BJ177" s="135"/>
      <c r="BK177" s="135"/>
      <c r="BL177" s="135"/>
      <c r="BM177" s="135"/>
      <c r="BN177" s="135"/>
      <c r="BO177" s="135"/>
      <c r="BP177" s="135"/>
      <c r="BQ177" s="135"/>
      <c r="BR177" s="135"/>
      <c r="BS177" s="135"/>
      <c r="BT177" s="135"/>
      <c r="BU177" s="135"/>
      <c r="BV177" s="135"/>
      <c r="BW177" s="135"/>
      <c r="BX177" s="135"/>
      <c r="BY177" s="135"/>
      <c r="BZ177" s="135"/>
      <c r="CA177" s="135"/>
      <c r="CB177" s="135"/>
      <c r="CC177" s="135"/>
      <c r="CD177" s="135"/>
      <c r="CE177" s="135"/>
      <c r="CF177" s="135"/>
      <c r="CG177" s="135"/>
      <c r="CH177" s="135"/>
      <c r="CI177" s="135"/>
      <c r="CJ177" s="135"/>
      <c r="CK177" s="135"/>
      <c r="CL177" s="135"/>
      <c r="CM177" s="135"/>
      <c r="CN177" s="135"/>
      <c r="CO177" s="135"/>
      <c r="CP177" s="135"/>
      <c r="CQ177" s="135"/>
      <c r="CR177" s="135"/>
      <c r="CS177" s="135"/>
      <c r="CT177" s="135"/>
      <c r="CU177" s="135"/>
      <c r="CV177" s="135"/>
      <c r="CW177" s="135"/>
      <c r="CX177" s="135"/>
      <c r="CY177" s="135"/>
      <c r="CZ177" s="135"/>
      <c r="DA177" s="135"/>
      <c r="DB177" s="135"/>
      <c r="DC177" s="135"/>
      <c r="DD177" s="135"/>
      <c r="DE177" s="135"/>
      <c r="DF177" s="135"/>
      <c r="DG177" s="135"/>
      <c r="DH177" s="135"/>
      <c r="DI177" s="135"/>
      <c r="DJ177" s="135"/>
      <c r="DK177" s="135"/>
      <c r="DL177" s="135"/>
      <c r="DM177" s="135"/>
      <c r="DN177" s="135"/>
      <c r="DO177" s="135"/>
      <c r="DP177" s="135"/>
      <c r="DQ177" s="135"/>
      <c r="DR177" s="135"/>
      <c r="DS177" s="135"/>
      <c r="DT177" s="135"/>
      <c r="DU177" s="135"/>
      <c r="DV177" s="135"/>
      <c r="DW177" s="135"/>
      <c r="DX177" s="135"/>
      <c r="DY177" s="135"/>
      <c r="DZ177" s="135"/>
      <c r="EA177" s="135"/>
      <c r="EB177" s="135"/>
    </row>
    <row r="178" spans="1:132" s="230" customFormat="1" ht="15" customHeight="1" x14ac:dyDescent="0.2">
      <c r="A178" s="135"/>
      <c r="B178" s="163" t="s">
        <v>375</v>
      </c>
      <c r="C178" s="164" t="s">
        <v>376</v>
      </c>
      <c r="D178" s="544">
        <v>0.92</v>
      </c>
      <c r="E178" s="166" t="s">
        <v>40</v>
      </c>
      <c r="F178" s="250"/>
      <c r="G178" s="247">
        <f t="shared" si="10"/>
        <v>0</v>
      </c>
      <c r="H178" s="251"/>
      <c r="I178" s="478"/>
      <c r="J178" s="478"/>
      <c r="K178" s="20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5"/>
      <c r="BD178" s="135"/>
      <c r="BE178" s="135"/>
      <c r="BF178" s="135"/>
      <c r="BG178" s="135"/>
      <c r="BH178" s="135"/>
      <c r="BI178" s="135"/>
      <c r="BJ178" s="135"/>
      <c r="BK178" s="135"/>
      <c r="BL178" s="135"/>
      <c r="BM178" s="135"/>
      <c r="BN178" s="135"/>
      <c r="BO178" s="135"/>
      <c r="BP178" s="135"/>
      <c r="BQ178" s="135"/>
      <c r="BR178" s="135"/>
      <c r="BS178" s="135"/>
      <c r="BT178" s="135"/>
      <c r="BU178" s="135"/>
      <c r="BV178" s="135"/>
      <c r="BW178" s="135"/>
      <c r="BX178" s="135"/>
      <c r="BY178" s="135"/>
      <c r="BZ178" s="135"/>
      <c r="CA178" s="135"/>
      <c r="CB178" s="135"/>
      <c r="CC178" s="135"/>
      <c r="CD178" s="135"/>
      <c r="CE178" s="135"/>
      <c r="CF178" s="135"/>
      <c r="CG178" s="135"/>
      <c r="CH178" s="135"/>
      <c r="CI178" s="135"/>
      <c r="CJ178" s="135"/>
      <c r="CK178" s="135"/>
      <c r="CL178" s="135"/>
      <c r="CM178" s="135"/>
      <c r="CN178" s="135"/>
      <c r="CO178" s="135"/>
      <c r="CP178" s="135"/>
      <c r="CQ178" s="135"/>
      <c r="CR178" s="135"/>
      <c r="CS178" s="135"/>
      <c r="CT178" s="135"/>
      <c r="CU178" s="135"/>
      <c r="CV178" s="135"/>
      <c r="CW178" s="135"/>
      <c r="CX178" s="135"/>
      <c r="CY178" s="135"/>
      <c r="CZ178" s="135"/>
      <c r="DA178" s="135"/>
      <c r="DB178" s="135"/>
      <c r="DC178" s="135"/>
      <c r="DD178" s="135"/>
      <c r="DE178" s="135"/>
      <c r="DF178" s="135"/>
      <c r="DG178" s="135"/>
      <c r="DH178" s="135"/>
      <c r="DI178" s="135"/>
      <c r="DJ178" s="135"/>
      <c r="DK178" s="135"/>
      <c r="DL178" s="135"/>
      <c r="DM178" s="135"/>
      <c r="DN178" s="135"/>
      <c r="DO178" s="135"/>
      <c r="DP178" s="135"/>
      <c r="DQ178" s="135"/>
      <c r="DR178" s="135"/>
      <c r="DS178" s="135"/>
      <c r="DT178" s="135"/>
      <c r="DU178" s="135"/>
      <c r="DV178" s="135"/>
      <c r="DW178" s="135"/>
      <c r="DX178" s="135"/>
      <c r="DY178" s="135"/>
      <c r="DZ178" s="135"/>
      <c r="EA178" s="135"/>
      <c r="EB178" s="135"/>
    </row>
    <row r="179" spans="1:132" s="230" customFormat="1" ht="15" customHeight="1" x14ac:dyDescent="0.2">
      <c r="A179" s="135"/>
      <c r="B179" s="163" t="s">
        <v>377</v>
      </c>
      <c r="C179" s="164" t="s">
        <v>378</v>
      </c>
      <c r="D179" s="544">
        <v>0.56999999999999995</v>
      </c>
      <c r="E179" s="166" t="s">
        <v>40</v>
      </c>
      <c r="F179" s="250"/>
      <c r="G179" s="247">
        <f t="shared" si="10"/>
        <v>0</v>
      </c>
      <c r="H179" s="251"/>
      <c r="I179" s="478"/>
      <c r="J179" s="478"/>
      <c r="K179" s="20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  <c r="AV179" s="135"/>
      <c r="AW179" s="135"/>
      <c r="AX179" s="135"/>
      <c r="AY179" s="135"/>
      <c r="AZ179" s="135"/>
      <c r="BA179" s="135"/>
      <c r="BB179" s="135"/>
      <c r="BC179" s="135"/>
      <c r="BD179" s="135"/>
      <c r="BE179" s="135"/>
      <c r="BF179" s="135"/>
      <c r="BG179" s="135"/>
      <c r="BH179" s="135"/>
      <c r="BI179" s="135"/>
      <c r="BJ179" s="135"/>
      <c r="BK179" s="135"/>
      <c r="BL179" s="135"/>
      <c r="BM179" s="135"/>
      <c r="BN179" s="135"/>
      <c r="BO179" s="135"/>
      <c r="BP179" s="135"/>
      <c r="BQ179" s="135"/>
      <c r="BR179" s="135"/>
      <c r="BS179" s="135"/>
      <c r="BT179" s="135"/>
      <c r="BU179" s="135"/>
      <c r="BV179" s="135"/>
      <c r="BW179" s="135"/>
      <c r="BX179" s="135"/>
      <c r="BY179" s="135"/>
      <c r="BZ179" s="135"/>
      <c r="CA179" s="135"/>
      <c r="CB179" s="135"/>
      <c r="CC179" s="135"/>
      <c r="CD179" s="135"/>
      <c r="CE179" s="135"/>
      <c r="CF179" s="135"/>
      <c r="CG179" s="135"/>
      <c r="CH179" s="135"/>
      <c r="CI179" s="135"/>
      <c r="CJ179" s="135"/>
      <c r="CK179" s="135"/>
      <c r="CL179" s="135"/>
      <c r="CM179" s="135"/>
      <c r="CN179" s="135"/>
      <c r="CO179" s="135"/>
      <c r="CP179" s="135"/>
      <c r="CQ179" s="135"/>
      <c r="CR179" s="135"/>
      <c r="CS179" s="135"/>
      <c r="CT179" s="135"/>
      <c r="CU179" s="135"/>
      <c r="CV179" s="135"/>
      <c r="CW179" s="135"/>
      <c r="CX179" s="135"/>
      <c r="CY179" s="135"/>
      <c r="CZ179" s="135"/>
      <c r="DA179" s="135"/>
      <c r="DB179" s="135"/>
      <c r="DC179" s="135"/>
      <c r="DD179" s="135"/>
      <c r="DE179" s="135"/>
      <c r="DF179" s="135"/>
      <c r="DG179" s="135"/>
      <c r="DH179" s="135"/>
      <c r="DI179" s="135"/>
      <c r="DJ179" s="135"/>
      <c r="DK179" s="135"/>
      <c r="DL179" s="135"/>
      <c r="DM179" s="135"/>
      <c r="DN179" s="135"/>
      <c r="DO179" s="135"/>
      <c r="DP179" s="135"/>
      <c r="DQ179" s="135"/>
      <c r="DR179" s="135"/>
      <c r="DS179" s="135"/>
      <c r="DT179" s="135"/>
      <c r="DU179" s="135"/>
      <c r="DV179" s="135"/>
      <c r="DW179" s="135"/>
      <c r="DX179" s="135"/>
      <c r="DY179" s="135"/>
      <c r="DZ179" s="135"/>
      <c r="EA179" s="135"/>
      <c r="EB179" s="135"/>
    </row>
    <row r="180" spans="1:132" s="230" customFormat="1" ht="15" customHeight="1" x14ac:dyDescent="0.2">
      <c r="A180" s="135"/>
      <c r="B180" s="163" t="s">
        <v>379</v>
      </c>
      <c r="C180" s="164" t="s">
        <v>380</v>
      </c>
      <c r="D180" s="544">
        <v>1.36</v>
      </c>
      <c r="E180" s="166" t="s">
        <v>40</v>
      </c>
      <c r="F180" s="250"/>
      <c r="G180" s="247">
        <f t="shared" si="10"/>
        <v>0</v>
      </c>
      <c r="H180" s="251"/>
      <c r="I180" s="478"/>
      <c r="J180" s="478"/>
      <c r="K180" s="20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135"/>
      <c r="AJ180" s="135"/>
      <c r="AK180" s="135"/>
      <c r="AL180" s="135"/>
      <c r="AM180" s="135"/>
      <c r="AN180" s="135"/>
      <c r="AO180" s="135"/>
      <c r="AP180" s="135"/>
      <c r="AQ180" s="135"/>
      <c r="AR180" s="135"/>
      <c r="AS180" s="135"/>
      <c r="AT180" s="135"/>
      <c r="AU180" s="135"/>
      <c r="AV180" s="135"/>
      <c r="AW180" s="135"/>
      <c r="AX180" s="135"/>
      <c r="AY180" s="135"/>
      <c r="AZ180" s="135"/>
      <c r="BA180" s="135"/>
      <c r="BB180" s="135"/>
      <c r="BC180" s="135"/>
      <c r="BD180" s="135"/>
      <c r="BE180" s="135"/>
      <c r="BF180" s="135"/>
      <c r="BG180" s="135"/>
      <c r="BH180" s="135"/>
      <c r="BI180" s="135"/>
      <c r="BJ180" s="135"/>
      <c r="BK180" s="135"/>
      <c r="BL180" s="135"/>
      <c r="BM180" s="135"/>
      <c r="BN180" s="135"/>
      <c r="BO180" s="135"/>
      <c r="BP180" s="135"/>
      <c r="BQ180" s="135"/>
      <c r="BR180" s="135"/>
      <c r="BS180" s="135"/>
      <c r="BT180" s="135"/>
      <c r="BU180" s="135"/>
      <c r="BV180" s="135"/>
      <c r="BW180" s="135"/>
      <c r="BX180" s="135"/>
      <c r="BY180" s="135"/>
      <c r="BZ180" s="135"/>
      <c r="CA180" s="135"/>
      <c r="CB180" s="135"/>
      <c r="CC180" s="135"/>
      <c r="CD180" s="135"/>
      <c r="CE180" s="135"/>
      <c r="CF180" s="135"/>
      <c r="CG180" s="135"/>
      <c r="CH180" s="135"/>
      <c r="CI180" s="135"/>
      <c r="CJ180" s="135"/>
      <c r="CK180" s="135"/>
      <c r="CL180" s="135"/>
      <c r="CM180" s="135"/>
      <c r="CN180" s="135"/>
      <c r="CO180" s="135"/>
      <c r="CP180" s="135"/>
      <c r="CQ180" s="135"/>
      <c r="CR180" s="135"/>
      <c r="CS180" s="135"/>
      <c r="CT180" s="135"/>
      <c r="CU180" s="135"/>
      <c r="CV180" s="135"/>
      <c r="CW180" s="135"/>
      <c r="CX180" s="135"/>
      <c r="CY180" s="135"/>
      <c r="CZ180" s="135"/>
      <c r="DA180" s="135"/>
      <c r="DB180" s="135"/>
      <c r="DC180" s="135"/>
      <c r="DD180" s="135"/>
      <c r="DE180" s="135"/>
      <c r="DF180" s="135"/>
      <c r="DG180" s="135"/>
      <c r="DH180" s="135"/>
      <c r="DI180" s="135"/>
      <c r="DJ180" s="135"/>
      <c r="DK180" s="135"/>
      <c r="DL180" s="135"/>
      <c r="DM180" s="135"/>
      <c r="DN180" s="135"/>
      <c r="DO180" s="135"/>
      <c r="DP180" s="135"/>
      <c r="DQ180" s="135"/>
      <c r="DR180" s="135"/>
      <c r="DS180" s="135"/>
      <c r="DT180" s="135"/>
      <c r="DU180" s="135"/>
      <c r="DV180" s="135"/>
      <c r="DW180" s="135"/>
      <c r="DX180" s="135"/>
      <c r="DY180" s="135"/>
      <c r="DZ180" s="135"/>
      <c r="EA180" s="135"/>
      <c r="EB180" s="135"/>
    </row>
    <row r="181" spans="1:132" s="230" customFormat="1" ht="15" customHeight="1" x14ac:dyDescent="0.2">
      <c r="A181" s="135"/>
      <c r="B181" s="163" t="s">
        <v>381</v>
      </c>
      <c r="C181" s="164" t="s">
        <v>382</v>
      </c>
      <c r="D181" s="544">
        <v>1.27</v>
      </c>
      <c r="E181" s="166" t="s">
        <v>40</v>
      </c>
      <c r="F181" s="250"/>
      <c r="G181" s="247">
        <f t="shared" si="10"/>
        <v>0</v>
      </c>
      <c r="H181" s="251"/>
      <c r="I181" s="478"/>
      <c r="J181" s="478"/>
      <c r="K181" s="20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5"/>
      <c r="AN181" s="135"/>
      <c r="AO181" s="135"/>
      <c r="AP181" s="135"/>
      <c r="AQ181" s="135"/>
      <c r="AR181" s="135"/>
      <c r="AS181" s="135"/>
      <c r="AT181" s="135"/>
      <c r="AU181" s="135"/>
      <c r="AV181" s="135"/>
      <c r="AW181" s="135"/>
      <c r="AX181" s="135"/>
      <c r="AY181" s="135"/>
      <c r="AZ181" s="135"/>
      <c r="BA181" s="135"/>
      <c r="BB181" s="135"/>
      <c r="BC181" s="135"/>
      <c r="BD181" s="135"/>
      <c r="BE181" s="135"/>
      <c r="BF181" s="135"/>
      <c r="BG181" s="135"/>
      <c r="BH181" s="135"/>
      <c r="BI181" s="135"/>
      <c r="BJ181" s="135"/>
      <c r="BK181" s="135"/>
      <c r="BL181" s="135"/>
      <c r="BM181" s="135"/>
      <c r="BN181" s="135"/>
      <c r="BO181" s="135"/>
      <c r="BP181" s="135"/>
      <c r="BQ181" s="135"/>
      <c r="BR181" s="135"/>
      <c r="BS181" s="135"/>
      <c r="BT181" s="135"/>
      <c r="BU181" s="135"/>
      <c r="BV181" s="135"/>
      <c r="BW181" s="135"/>
      <c r="BX181" s="135"/>
      <c r="BY181" s="135"/>
      <c r="BZ181" s="135"/>
      <c r="CA181" s="135"/>
      <c r="CB181" s="135"/>
      <c r="CC181" s="135"/>
      <c r="CD181" s="135"/>
      <c r="CE181" s="135"/>
      <c r="CF181" s="135"/>
      <c r="CG181" s="135"/>
      <c r="CH181" s="135"/>
      <c r="CI181" s="135"/>
      <c r="CJ181" s="135"/>
      <c r="CK181" s="135"/>
      <c r="CL181" s="135"/>
      <c r="CM181" s="135"/>
      <c r="CN181" s="135"/>
      <c r="CO181" s="135"/>
      <c r="CP181" s="135"/>
      <c r="CQ181" s="135"/>
      <c r="CR181" s="135"/>
      <c r="CS181" s="135"/>
      <c r="CT181" s="135"/>
      <c r="CU181" s="135"/>
      <c r="CV181" s="135"/>
      <c r="CW181" s="135"/>
      <c r="CX181" s="135"/>
      <c r="CY181" s="135"/>
      <c r="CZ181" s="135"/>
      <c r="DA181" s="135"/>
      <c r="DB181" s="135"/>
      <c r="DC181" s="135"/>
      <c r="DD181" s="135"/>
      <c r="DE181" s="135"/>
      <c r="DF181" s="135"/>
      <c r="DG181" s="135"/>
      <c r="DH181" s="135"/>
      <c r="DI181" s="135"/>
      <c r="DJ181" s="135"/>
      <c r="DK181" s="135"/>
      <c r="DL181" s="135"/>
      <c r="DM181" s="135"/>
      <c r="DN181" s="135"/>
      <c r="DO181" s="135"/>
      <c r="DP181" s="135"/>
      <c r="DQ181" s="135"/>
      <c r="DR181" s="135"/>
      <c r="DS181" s="135"/>
      <c r="DT181" s="135"/>
      <c r="DU181" s="135"/>
      <c r="DV181" s="135"/>
      <c r="DW181" s="135"/>
      <c r="DX181" s="135"/>
      <c r="DY181" s="135"/>
      <c r="DZ181" s="135"/>
      <c r="EA181" s="135"/>
      <c r="EB181" s="135"/>
    </row>
    <row r="182" spans="1:132" s="230" customFormat="1" ht="15" customHeight="1" x14ac:dyDescent="0.2">
      <c r="A182" s="135"/>
      <c r="B182" s="163" t="s">
        <v>383</v>
      </c>
      <c r="C182" s="164" t="s">
        <v>384</v>
      </c>
      <c r="D182" s="544">
        <v>1.95</v>
      </c>
      <c r="E182" s="166" t="s">
        <v>40</v>
      </c>
      <c r="F182" s="250"/>
      <c r="G182" s="247">
        <f t="shared" si="10"/>
        <v>0</v>
      </c>
      <c r="H182" s="251"/>
      <c r="I182" s="478"/>
      <c r="J182" s="478"/>
      <c r="K182" s="20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135"/>
      <c r="AJ182" s="135"/>
      <c r="AK182" s="135"/>
      <c r="AL182" s="135"/>
      <c r="AM182" s="135"/>
      <c r="AN182" s="135"/>
      <c r="AO182" s="135"/>
      <c r="AP182" s="135"/>
      <c r="AQ182" s="135"/>
      <c r="AR182" s="135"/>
      <c r="AS182" s="135"/>
      <c r="AT182" s="135"/>
      <c r="AU182" s="135"/>
      <c r="AV182" s="135"/>
      <c r="AW182" s="135"/>
      <c r="AX182" s="135"/>
      <c r="AY182" s="135"/>
      <c r="AZ182" s="135"/>
      <c r="BA182" s="135"/>
      <c r="BB182" s="135"/>
      <c r="BC182" s="135"/>
      <c r="BD182" s="135"/>
      <c r="BE182" s="135"/>
      <c r="BF182" s="135"/>
      <c r="BG182" s="135"/>
      <c r="BH182" s="135"/>
      <c r="BI182" s="135"/>
      <c r="BJ182" s="135"/>
      <c r="BK182" s="135"/>
      <c r="BL182" s="135"/>
      <c r="BM182" s="135"/>
      <c r="BN182" s="135"/>
      <c r="BO182" s="135"/>
      <c r="BP182" s="135"/>
      <c r="BQ182" s="135"/>
      <c r="BR182" s="135"/>
      <c r="BS182" s="135"/>
      <c r="BT182" s="135"/>
      <c r="BU182" s="135"/>
      <c r="BV182" s="135"/>
      <c r="BW182" s="135"/>
      <c r="BX182" s="135"/>
      <c r="BY182" s="135"/>
      <c r="BZ182" s="135"/>
      <c r="CA182" s="135"/>
      <c r="CB182" s="135"/>
      <c r="CC182" s="135"/>
      <c r="CD182" s="135"/>
      <c r="CE182" s="135"/>
      <c r="CF182" s="135"/>
      <c r="CG182" s="135"/>
      <c r="CH182" s="135"/>
      <c r="CI182" s="135"/>
      <c r="CJ182" s="135"/>
      <c r="CK182" s="135"/>
      <c r="CL182" s="135"/>
      <c r="CM182" s="135"/>
      <c r="CN182" s="135"/>
      <c r="CO182" s="135"/>
      <c r="CP182" s="135"/>
      <c r="CQ182" s="135"/>
      <c r="CR182" s="135"/>
      <c r="CS182" s="135"/>
      <c r="CT182" s="135"/>
      <c r="CU182" s="135"/>
      <c r="CV182" s="135"/>
      <c r="CW182" s="135"/>
      <c r="CX182" s="135"/>
      <c r="CY182" s="135"/>
      <c r="CZ182" s="135"/>
      <c r="DA182" s="135"/>
      <c r="DB182" s="135"/>
      <c r="DC182" s="135"/>
      <c r="DD182" s="135"/>
      <c r="DE182" s="135"/>
      <c r="DF182" s="135"/>
      <c r="DG182" s="135"/>
      <c r="DH182" s="135"/>
      <c r="DI182" s="135"/>
      <c r="DJ182" s="135"/>
      <c r="DK182" s="135"/>
      <c r="DL182" s="135"/>
      <c r="DM182" s="135"/>
      <c r="DN182" s="135"/>
      <c r="DO182" s="135"/>
      <c r="DP182" s="135"/>
      <c r="DQ182" s="135"/>
      <c r="DR182" s="135"/>
      <c r="DS182" s="135"/>
      <c r="DT182" s="135"/>
      <c r="DU182" s="135"/>
      <c r="DV182" s="135"/>
      <c r="DW182" s="135"/>
      <c r="DX182" s="135"/>
      <c r="DY182" s="135"/>
      <c r="DZ182" s="135"/>
      <c r="EA182" s="135"/>
      <c r="EB182" s="135"/>
    </row>
    <row r="183" spans="1:132" s="230" customFormat="1" ht="15" customHeight="1" x14ac:dyDescent="0.2">
      <c r="A183" s="135"/>
      <c r="B183" s="163" t="s">
        <v>385</v>
      </c>
      <c r="C183" s="164" t="s">
        <v>386</v>
      </c>
      <c r="D183" s="544">
        <v>0.45</v>
      </c>
      <c r="E183" s="166" t="s">
        <v>40</v>
      </c>
      <c r="F183" s="250"/>
      <c r="G183" s="247">
        <f t="shared" si="10"/>
        <v>0</v>
      </c>
      <c r="H183" s="251"/>
      <c r="I183" s="478"/>
      <c r="J183" s="478"/>
      <c r="K183" s="20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35"/>
      <c r="AK183" s="135"/>
      <c r="AL183" s="135"/>
      <c r="AM183" s="135"/>
      <c r="AN183" s="135"/>
      <c r="AO183" s="135"/>
      <c r="AP183" s="135"/>
      <c r="AQ183" s="135"/>
      <c r="AR183" s="135"/>
      <c r="AS183" s="135"/>
      <c r="AT183" s="135"/>
      <c r="AU183" s="135"/>
      <c r="AV183" s="135"/>
      <c r="AW183" s="135"/>
      <c r="AX183" s="135"/>
      <c r="AY183" s="135"/>
      <c r="AZ183" s="135"/>
      <c r="BA183" s="135"/>
      <c r="BB183" s="135"/>
      <c r="BC183" s="135"/>
      <c r="BD183" s="135"/>
      <c r="BE183" s="135"/>
      <c r="BF183" s="135"/>
      <c r="BG183" s="135"/>
      <c r="BH183" s="135"/>
      <c r="BI183" s="135"/>
      <c r="BJ183" s="135"/>
      <c r="BK183" s="135"/>
      <c r="BL183" s="135"/>
      <c r="BM183" s="135"/>
      <c r="BN183" s="135"/>
      <c r="BO183" s="135"/>
      <c r="BP183" s="135"/>
      <c r="BQ183" s="135"/>
      <c r="BR183" s="135"/>
      <c r="BS183" s="135"/>
      <c r="BT183" s="135"/>
      <c r="BU183" s="135"/>
      <c r="BV183" s="135"/>
      <c r="BW183" s="135"/>
      <c r="BX183" s="135"/>
      <c r="BY183" s="135"/>
      <c r="BZ183" s="135"/>
      <c r="CA183" s="135"/>
      <c r="CB183" s="135"/>
      <c r="CC183" s="135"/>
      <c r="CD183" s="135"/>
      <c r="CE183" s="135"/>
      <c r="CF183" s="135"/>
      <c r="CG183" s="135"/>
      <c r="CH183" s="135"/>
      <c r="CI183" s="135"/>
      <c r="CJ183" s="135"/>
      <c r="CK183" s="135"/>
      <c r="CL183" s="135"/>
      <c r="CM183" s="135"/>
      <c r="CN183" s="135"/>
      <c r="CO183" s="135"/>
      <c r="CP183" s="135"/>
      <c r="CQ183" s="135"/>
      <c r="CR183" s="135"/>
      <c r="CS183" s="135"/>
      <c r="CT183" s="135"/>
      <c r="CU183" s="135"/>
      <c r="CV183" s="135"/>
      <c r="CW183" s="135"/>
      <c r="CX183" s="135"/>
      <c r="CY183" s="135"/>
      <c r="CZ183" s="135"/>
      <c r="DA183" s="135"/>
      <c r="DB183" s="135"/>
      <c r="DC183" s="135"/>
      <c r="DD183" s="135"/>
      <c r="DE183" s="135"/>
      <c r="DF183" s="135"/>
      <c r="DG183" s="135"/>
      <c r="DH183" s="135"/>
      <c r="DI183" s="135"/>
      <c r="DJ183" s="135"/>
      <c r="DK183" s="135"/>
      <c r="DL183" s="135"/>
      <c r="DM183" s="135"/>
      <c r="DN183" s="135"/>
      <c r="DO183" s="135"/>
      <c r="DP183" s="135"/>
      <c r="DQ183" s="135"/>
      <c r="DR183" s="135"/>
      <c r="DS183" s="135"/>
      <c r="DT183" s="135"/>
      <c r="DU183" s="135"/>
      <c r="DV183" s="135"/>
      <c r="DW183" s="135"/>
      <c r="DX183" s="135"/>
      <c r="DY183" s="135"/>
      <c r="DZ183" s="135"/>
      <c r="EA183" s="135"/>
      <c r="EB183" s="135"/>
    </row>
    <row r="184" spans="1:132" s="230" customFormat="1" ht="15" customHeight="1" x14ac:dyDescent="0.2">
      <c r="A184" s="135"/>
      <c r="B184" s="163" t="s">
        <v>387</v>
      </c>
      <c r="C184" s="164" t="s">
        <v>388</v>
      </c>
      <c r="D184" s="544">
        <v>3.9</v>
      </c>
      <c r="E184" s="166" t="s">
        <v>40</v>
      </c>
      <c r="F184" s="250"/>
      <c r="G184" s="247">
        <f t="shared" si="10"/>
        <v>0</v>
      </c>
      <c r="H184" s="251"/>
      <c r="I184" s="478"/>
      <c r="J184" s="478"/>
      <c r="K184" s="20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  <c r="AN184" s="135"/>
      <c r="AO184" s="135"/>
      <c r="AP184" s="135"/>
      <c r="AQ184" s="135"/>
      <c r="AR184" s="135"/>
      <c r="AS184" s="135"/>
      <c r="AT184" s="135"/>
      <c r="AU184" s="135"/>
      <c r="AV184" s="135"/>
      <c r="AW184" s="135"/>
      <c r="AX184" s="135"/>
      <c r="AY184" s="135"/>
      <c r="AZ184" s="135"/>
      <c r="BA184" s="135"/>
      <c r="BB184" s="135"/>
      <c r="BC184" s="135"/>
      <c r="BD184" s="135"/>
      <c r="BE184" s="135"/>
      <c r="BF184" s="135"/>
      <c r="BG184" s="135"/>
      <c r="BH184" s="135"/>
      <c r="BI184" s="135"/>
      <c r="BJ184" s="135"/>
      <c r="BK184" s="135"/>
      <c r="BL184" s="135"/>
      <c r="BM184" s="135"/>
      <c r="BN184" s="135"/>
      <c r="BO184" s="135"/>
      <c r="BP184" s="135"/>
      <c r="BQ184" s="135"/>
      <c r="BR184" s="135"/>
      <c r="BS184" s="135"/>
      <c r="BT184" s="135"/>
      <c r="BU184" s="135"/>
      <c r="BV184" s="135"/>
      <c r="BW184" s="135"/>
      <c r="BX184" s="135"/>
      <c r="BY184" s="135"/>
      <c r="BZ184" s="135"/>
      <c r="CA184" s="135"/>
      <c r="CB184" s="135"/>
      <c r="CC184" s="135"/>
      <c r="CD184" s="135"/>
      <c r="CE184" s="135"/>
      <c r="CF184" s="135"/>
      <c r="CG184" s="135"/>
      <c r="CH184" s="135"/>
      <c r="CI184" s="135"/>
      <c r="CJ184" s="135"/>
      <c r="CK184" s="135"/>
      <c r="CL184" s="135"/>
      <c r="CM184" s="135"/>
      <c r="CN184" s="135"/>
      <c r="CO184" s="135"/>
      <c r="CP184" s="135"/>
      <c r="CQ184" s="135"/>
      <c r="CR184" s="135"/>
      <c r="CS184" s="135"/>
      <c r="CT184" s="135"/>
      <c r="CU184" s="135"/>
      <c r="CV184" s="135"/>
      <c r="CW184" s="135"/>
      <c r="CX184" s="135"/>
      <c r="CY184" s="135"/>
      <c r="CZ184" s="135"/>
      <c r="DA184" s="135"/>
      <c r="DB184" s="135"/>
      <c r="DC184" s="135"/>
      <c r="DD184" s="135"/>
      <c r="DE184" s="135"/>
      <c r="DF184" s="135"/>
      <c r="DG184" s="135"/>
      <c r="DH184" s="135"/>
      <c r="DI184" s="135"/>
      <c r="DJ184" s="135"/>
      <c r="DK184" s="135"/>
      <c r="DL184" s="135"/>
      <c r="DM184" s="135"/>
      <c r="DN184" s="135"/>
      <c r="DO184" s="135"/>
      <c r="DP184" s="135"/>
      <c r="DQ184" s="135"/>
      <c r="DR184" s="135"/>
      <c r="DS184" s="135"/>
      <c r="DT184" s="135"/>
      <c r="DU184" s="135"/>
      <c r="DV184" s="135"/>
      <c r="DW184" s="135"/>
      <c r="DX184" s="135"/>
      <c r="DY184" s="135"/>
      <c r="DZ184" s="135"/>
      <c r="EA184" s="135"/>
      <c r="EB184" s="135"/>
    </row>
    <row r="185" spans="1:132" s="230" customFormat="1" ht="15" customHeight="1" x14ac:dyDescent="0.2">
      <c r="A185" s="135"/>
      <c r="B185" s="163" t="s">
        <v>389</v>
      </c>
      <c r="C185" s="164" t="s">
        <v>390</v>
      </c>
      <c r="D185" s="544">
        <v>3.59</v>
      </c>
      <c r="E185" s="166" t="s">
        <v>40</v>
      </c>
      <c r="F185" s="250"/>
      <c r="G185" s="247">
        <f t="shared" si="10"/>
        <v>0</v>
      </c>
      <c r="H185" s="251"/>
      <c r="I185" s="478"/>
      <c r="J185" s="478"/>
      <c r="K185" s="20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  <c r="AV185" s="135"/>
      <c r="AW185" s="135"/>
      <c r="AX185" s="135"/>
      <c r="AY185" s="135"/>
      <c r="AZ185" s="135"/>
      <c r="BA185" s="135"/>
      <c r="BB185" s="135"/>
      <c r="BC185" s="135"/>
      <c r="BD185" s="135"/>
      <c r="BE185" s="135"/>
      <c r="BF185" s="135"/>
      <c r="BG185" s="135"/>
      <c r="BH185" s="135"/>
      <c r="BI185" s="135"/>
      <c r="BJ185" s="135"/>
      <c r="BK185" s="135"/>
      <c r="BL185" s="135"/>
      <c r="BM185" s="135"/>
      <c r="BN185" s="135"/>
      <c r="BO185" s="135"/>
      <c r="BP185" s="135"/>
      <c r="BQ185" s="135"/>
      <c r="BR185" s="135"/>
      <c r="BS185" s="135"/>
      <c r="BT185" s="135"/>
      <c r="BU185" s="135"/>
      <c r="BV185" s="135"/>
      <c r="BW185" s="135"/>
      <c r="BX185" s="135"/>
      <c r="BY185" s="135"/>
      <c r="BZ185" s="135"/>
      <c r="CA185" s="135"/>
      <c r="CB185" s="135"/>
      <c r="CC185" s="135"/>
      <c r="CD185" s="135"/>
      <c r="CE185" s="135"/>
      <c r="CF185" s="135"/>
      <c r="CG185" s="135"/>
      <c r="CH185" s="135"/>
      <c r="CI185" s="135"/>
      <c r="CJ185" s="135"/>
      <c r="CK185" s="135"/>
      <c r="CL185" s="135"/>
      <c r="CM185" s="135"/>
      <c r="CN185" s="135"/>
      <c r="CO185" s="135"/>
      <c r="CP185" s="135"/>
      <c r="CQ185" s="135"/>
      <c r="CR185" s="135"/>
      <c r="CS185" s="135"/>
      <c r="CT185" s="135"/>
      <c r="CU185" s="135"/>
      <c r="CV185" s="135"/>
      <c r="CW185" s="135"/>
      <c r="CX185" s="135"/>
      <c r="CY185" s="135"/>
      <c r="CZ185" s="135"/>
      <c r="DA185" s="135"/>
      <c r="DB185" s="135"/>
      <c r="DC185" s="135"/>
      <c r="DD185" s="135"/>
      <c r="DE185" s="135"/>
      <c r="DF185" s="135"/>
      <c r="DG185" s="135"/>
      <c r="DH185" s="135"/>
      <c r="DI185" s="135"/>
      <c r="DJ185" s="135"/>
      <c r="DK185" s="135"/>
      <c r="DL185" s="135"/>
      <c r="DM185" s="135"/>
      <c r="DN185" s="135"/>
      <c r="DO185" s="135"/>
      <c r="DP185" s="135"/>
      <c r="DQ185" s="135"/>
      <c r="DR185" s="135"/>
      <c r="DS185" s="135"/>
      <c r="DT185" s="135"/>
      <c r="DU185" s="135"/>
      <c r="DV185" s="135"/>
      <c r="DW185" s="135"/>
      <c r="DX185" s="135"/>
      <c r="DY185" s="135"/>
      <c r="DZ185" s="135"/>
      <c r="EA185" s="135"/>
      <c r="EB185" s="135"/>
    </row>
    <row r="186" spans="1:132" s="230" customFormat="1" ht="15" customHeight="1" x14ac:dyDescent="0.2">
      <c r="A186" s="135"/>
      <c r="B186" s="163" t="s">
        <v>391</v>
      </c>
      <c r="C186" s="164" t="s">
        <v>392</v>
      </c>
      <c r="D186" s="544">
        <v>2.92</v>
      </c>
      <c r="E186" s="166" t="s">
        <v>40</v>
      </c>
      <c r="F186" s="250"/>
      <c r="G186" s="247">
        <f t="shared" si="10"/>
        <v>0</v>
      </c>
      <c r="H186" s="251"/>
      <c r="I186" s="478"/>
      <c r="J186" s="478"/>
      <c r="K186" s="20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5"/>
      <c r="AW186" s="135"/>
      <c r="AX186" s="135"/>
      <c r="AY186" s="135"/>
      <c r="AZ186" s="135"/>
      <c r="BA186" s="135"/>
      <c r="BB186" s="135"/>
      <c r="BC186" s="135"/>
      <c r="BD186" s="135"/>
      <c r="BE186" s="135"/>
      <c r="BF186" s="135"/>
      <c r="BG186" s="135"/>
      <c r="BH186" s="135"/>
      <c r="BI186" s="135"/>
      <c r="BJ186" s="135"/>
      <c r="BK186" s="135"/>
      <c r="BL186" s="135"/>
      <c r="BM186" s="135"/>
      <c r="BN186" s="135"/>
      <c r="BO186" s="135"/>
      <c r="BP186" s="135"/>
      <c r="BQ186" s="135"/>
      <c r="BR186" s="135"/>
      <c r="BS186" s="135"/>
      <c r="BT186" s="135"/>
      <c r="BU186" s="135"/>
      <c r="BV186" s="135"/>
      <c r="BW186" s="135"/>
      <c r="BX186" s="135"/>
      <c r="BY186" s="135"/>
      <c r="BZ186" s="135"/>
      <c r="CA186" s="135"/>
      <c r="CB186" s="135"/>
      <c r="CC186" s="135"/>
      <c r="CD186" s="135"/>
      <c r="CE186" s="135"/>
      <c r="CF186" s="135"/>
      <c r="CG186" s="135"/>
      <c r="CH186" s="135"/>
      <c r="CI186" s="135"/>
      <c r="CJ186" s="135"/>
      <c r="CK186" s="135"/>
      <c r="CL186" s="135"/>
      <c r="CM186" s="135"/>
      <c r="CN186" s="135"/>
      <c r="CO186" s="135"/>
      <c r="CP186" s="135"/>
      <c r="CQ186" s="135"/>
      <c r="CR186" s="135"/>
      <c r="CS186" s="135"/>
      <c r="CT186" s="135"/>
      <c r="CU186" s="135"/>
      <c r="CV186" s="135"/>
      <c r="CW186" s="135"/>
      <c r="CX186" s="135"/>
      <c r="CY186" s="135"/>
      <c r="CZ186" s="135"/>
      <c r="DA186" s="135"/>
      <c r="DB186" s="135"/>
      <c r="DC186" s="135"/>
      <c r="DD186" s="135"/>
      <c r="DE186" s="135"/>
      <c r="DF186" s="135"/>
      <c r="DG186" s="135"/>
      <c r="DH186" s="135"/>
      <c r="DI186" s="135"/>
      <c r="DJ186" s="135"/>
      <c r="DK186" s="135"/>
      <c r="DL186" s="135"/>
      <c r="DM186" s="135"/>
      <c r="DN186" s="135"/>
      <c r="DO186" s="135"/>
      <c r="DP186" s="135"/>
      <c r="DQ186" s="135"/>
      <c r="DR186" s="135"/>
      <c r="DS186" s="135"/>
      <c r="DT186" s="135"/>
      <c r="DU186" s="135"/>
      <c r="DV186" s="135"/>
      <c r="DW186" s="135"/>
      <c r="DX186" s="135"/>
      <c r="DY186" s="135"/>
      <c r="DZ186" s="135"/>
      <c r="EA186" s="135"/>
      <c r="EB186" s="135"/>
    </row>
    <row r="187" spans="1:132" s="230" customFormat="1" ht="15" customHeight="1" x14ac:dyDescent="0.2">
      <c r="A187" s="135"/>
      <c r="B187" s="163" t="s">
        <v>393</v>
      </c>
      <c r="C187" s="164" t="s">
        <v>394</v>
      </c>
      <c r="D187" s="544">
        <v>3.98</v>
      </c>
      <c r="E187" s="166" t="s">
        <v>40</v>
      </c>
      <c r="F187" s="250"/>
      <c r="G187" s="247">
        <f t="shared" si="10"/>
        <v>0</v>
      </c>
      <c r="H187" s="220"/>
      <c r="I187" s="491"/>
      <c r="J187" s="491"/>
      <c r="K187" s="258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  <c r="AR187" s="135"/>
      <c r="AS187" s="135"/>
      <c r="AT187" s="135"/>
      <c r="AU187" s="135"/>
      <c r="AV187" s="135"/>
      <c r="AW187" s="135"/>
      <c r="AX187" s="135"/>
      <c r="AY187" s="135"/>
      <c r="AZ187" s="135"/>
      <c r="BA187" s="135"/>
      <c r="BB187" s="135"/>
      <c r="BC187" s="135"/>
      <c r="BD187" s="135"/>
      <c r="BE187" s="135"/>
      <c r="BF187" s="135"/>
      <c r="BG187" s="135"/>
      <c r="BH187" s="135"/>
      <c r="BI187" s="135"/>
      <c r="BJ187" s="135"/>
      <c r="BK187" s="135"/>
      <c r="BL187" s="135"/>
      <c r="BM187" s="135"/>
      <c r="BN187" s="135"/>
      <c r="BO187" s="135"/>
      <c r="BP187" s="135"/>
      <c r="BQ187" s="135"/>
      <c r="BR187" s="135"/>
      <c r="BS187" s="135"/>
      <c r="BT187" s="135"/>
      <c r="BU187" s="135"/>
      <c r="BV187" s="135"/>
      <c r="BW187" s="135"/>
      <c r="BX187" s="135"/>
      <c r="BY187" s="135"/>
      <c r="BZ187" s="135"/>
      <c r="CA187" s="135"/>
      <c r="CB187" s="135"/>
      <c r="CC187" s="135"/>
      <c r="CD187" s="135"/>
      <c r="CE187" s="135"/>
      <c r="CF187" s="135"/>
      <c r="CG187" s="135"/>
      <c r="CH187" s="135"/>
      <c r="CI187" s="135"/>
      <c r="CJ187" s="135"/>
      <c r="CK187" s="135"/>
      <c r="CL187" s="135"/>
      <c r="CM187" s="135"/>
      <c r="CN187" s="135"/>
      <c r="CO187" s="135"/>
      <c r="CP187" s="135"/>
      <c r="CQ187" s="135"/>
      <c r="CR187" s="135"/>
      <c r="CS187" s="135"/>
      <c r="CT187" s="135"/>
      <c r="CU187" s="135"/>
      <c r="CV187" s="135"/>
      <c r="CW187" s="135"/>
      <c r="CX187" s="135"/>
      <c r="CY187" s="135"/>
      <c r="CZ187" s="135"/>
      <c r="DA187" s="135"/>
      <c r="DB187" s="135"/>
      <c r="DC187" s="135"/>
      <c r="DD187" s="135"/>
      <c r="DE187" s="135"/>
      <c r="DF187" s="135"/>
      <c r="DG187" s="135"/>
      <c r="DH187" s="135"/>
      <c r="DI187" s="135"/>
      <c r="DJ187" s="135"/>
      <c r="DK187" s="135"/>
      <c r="DL187" s="135"/>
      <c r="DM187" s="135"/>
      <c r="DN187" s="135"/>
      <c r="DO187" s="135"/>
      <c r="DP187" s="135"/>
      <c r="DQ187" s="135"/>
      <c r="DR187" s="135"/>
      <c r="DS187" s="135"/>
      <c r="DT187" s="135"/>
      <c r="DU187" s="135"/>
      <c r="DV187" s="135"/>
      <c r="DW187" s="135"/>
      <c r="DX187" s="135"/>
      <c r="DY187" s="135"/>
      <c r="DZ187" s="135"/>
      <c r="EA187" s="135"/>
      <c r="EB187" s="135"/>
    </row>
    <row r="188" spans="1:132" ht="15" customHeight="1" x14ac:dyDescent="0.2">
      <c r="B188" s="163" t="s">
        <v>395</v>
      </c>
      <c r="C188" s="164" t="s">
        <v>396</v>
      </c>
      <c r="D188" s="544">
        <v>1.66</v>
      </c>
      <c r="E188" s="166"/>
      <c r="F188" s="250"/>
      <c r="G188" s="247">
        <f t="shared" si="10"/>
        <v>0</v>
      </c>
      <c r="H188" s="169"/>
      <c r="I188" s="484"/>
      <c r="J188" s="484"/>
      <c r="K188" s="170"/>
    </row>
    <row r="189" spans="1:132" ht="15" customHeight="1" x14ac:dyDescent="0.2">
      <c r="B189" s="163" t="s">
        <v>397</v>
      </c>
      <c r="C189" s="164" t="s">
        <v>398</v>
      </c>
      <c r="D189" s="544">
        <v>3.95</v>
      </c>
      <c r="E189" s="166"/>
      <c r="F189" s="250"/>
      <c r="G189" s="247">
        <f t="shared" si="10"/>
        <v>0</v>
      </c>
      <c r="H189" s="223"/>
      <c r="I189" s="489"/>
      <c r="J189" s="489"/>
      <c r="K189" s="170"/>
    </row>
    <row r="190" spans="1:132" ht="15" customHeight="1" x14ac:dyDescent="0.2">
      <c r="B190" s="163" t="s">
        <v>399</v>
      </c>
      <c r="C190" s="164" t="s">
        <v>400</v>
      </c>
      <c r="D190" s="544">
        <v>2.92</v>
      </c>
      <c r="E190" s="166" t="s">
        <v>40</v>
      </c>
      <c r="F190" s="250"/>
      <c r="G190" s="247">
        <f t="shared" si="10"/>
        <v>0</v>
      </c>
      <c r="H190" s="223"/>
      <c r="I190" s="489"/>
      <c r="J190" s="489"/>
      <c r="K190" s="170"/>
    </row>
    <row r="191" spans="1:132" ht="15" customHeight="1" x14ac:dyDescent="0.2">
      <c r="B191" s="163" t="s">
        <v>401</v>
      </c>
      <c r="C191" s="164" t="s">
        <v>402</v>
      </c>
      <c r="D191" s="544">
        <v>3.98</v>
      </c>
      <c r="E191" s="166" t="s">
        <v>40</v>
      </c>
      <c r="F191" s="250"/>
      <c r="G191" s="247">
        <f t="shared" si="10"/>
        <v>0</v>
      </c>
      <c r="H191" s="223"/>
      <c r="I191" s="489"/>
      <c r="J191" s="489"/>
      <c r="K191" s="170"/>
    </row>
    <row r="192" spans="1:132" ht="15" customHeight="1" x14ac:dyDescent="0.2">
      <c r="B192" s="163" t="s">
        <v>403</v>
      </c>
      <c r="C192" s="164" t="s">
        <v>404</v>
      </c>
      <c r="D192" s="544">
        <v>1.66</v>
      </c>
      <c r="E192" s="166"/>
      <c r="F192" s="250"/>
      <c r="G192" s="247">
        <f t="shared" si="10"/>
        <v>0</v>
      </c>
      <c r="H192" s="223"/>
      <c r="I192" s="489"/>
      <c r="J192" s="489"/>
      <c r="K192" s="170"/>
    </row>
    <row r="193" spans="2:11" ht="15" customHeight="1" x14ac:dyDescent="0.2">
      <c r="B193" s="163" t="s">
        <v>405</v>
      </c>
      <c r="C193" s="164" t="s">
        <v>406</v>
      </c>
      <c r="D193" s="544">
        <v>3.95</v>
      </c>
      <c r="E193" s="166"/>
      <c r="F193" s="250"/>
      <c r="G193" s="247">
        <f t="shared" si="10"/>
        <v>0</v>
      </c>
      <c r="H193" s="223"/>
      <c r="I193" s="489"/>
      <c r="J193" s="489"/>
      <c r="K193" s="170"/>
    </row>
    <row r="194" spans="2:11" ht="15" customHeight="1" x14ac:dyDescent="0.2">
      <c r="B194" s="163" t="s">
        <v>407</v>
      </c>
      <c r="C194" s="164" t="s">
        <v>408</v>
      </c>
      <c r="D194" s="544">
        <v>2.92</v>
      </c>
      <c r="E194" s="166" t="s">
        <v>40</v>
      </c>
      <c r="F194" s="250"/>
      <c r="G194" s="247">
        <f t="shared" si="10"/>
        <v>0</v>
      </c>
      <c r="H194" s="223"/>
      <c r="I194" s="489"/>
      <c r="J194" s="489"/>
      <c r="K194" s="170"/>
    </row>
    <row r="195" spans="2:11" ht="15" customHeight="1" x14ac:dyDescent="0.2">
      <c r="B195" s="163" t="s">
        <v>409</v>
      </c>
      <c r="C195" s="164" t="s">
        <v>410</v>
      </c>
      <c r="D195" s="544">
        <v>3.98</v>
      </c>
      <c r="E195" s="166" t="s">
        <v>40</v>
      </c>
      <c r="F195" s="250"/>
      <c r="G195" s="247">
        <f t="shared" si="10"/>
        <v>0</v>
      </c>
      <c r="H195" s="223"/>
      <c r="I195" s="489"/>
      <c r="J195" s="489"/>
      <c r="K195" s="170"/>
    </row>
    <row r="196" spans="2:11" ht="15" customHeight="1" x14ac:dyDescent="0.2">
      <c r="B196" s="163" t="s">
        <v>411</v>
      </c>
      <c r="C196" s="164" t="s">
        <v>412</v>
      </c>
      <c r="D196" s="544">
        <v>1.66</v>
      </c>
      <c r="E196" s="166"/>
      <c r="F196" s="250"/>
      <c r="G196" s="247">
        <f t="shared" si="10"/>
        <v>0</v>
      </c>
      <c r="H196" s="223"/>
      <c r="I196" s="489"/>
      <c r="J196" s="489"/>
      <c r="K196" s="170"/>
    </row>
    <row r="197" spans="2:11" ht="15" customHeight="1" x14ac:dyDescent="0.2">
      <c r="B197" s="163" t="s">
        <v>413</v>
      </c>
      <c r="C197" s="164" t="s">
        <v>414</v>
      </c>
      <c r="D197" s="544">
        <v>3.95</v>
      </c>
      <c r="E197" s="166"/>
      <c r="F197" s="250"/>
      <c r="G197" s="247">
        <f t="shared" si="10"/>
        <v>0</v>
      </c>
      <c r="H197" s="223"/>
      <c r="I197" s="489"/>
      <c r="J197" s="489"/>
      <c r="K197" s="170"/>
    </row>
    <row r="198" spans="2:11" ht="15" customHeight="1" x14ac:dyDescent="0.2">
      <c r="B198" s="163" t="s">
        <v>415</v>
      </c>
      <c r="C198" s="164" t="s">
        <v>416</v>
      </c>
      <c r="D198" s="544">
        <v>1.64</v>
      </c>
      <c r="E198" s="166" t="s">
        <v>40</v>
      </c>
      <c r="F198" s="250"/>
      <c r="G198" s="247">
        <f t="shared" si="10"/>
        <v>0</v>
      </c>
      <c r="H198" s="223"/>
      <c r="I198" s="489"/>
      <c r="J198" s="489"/>
      <c r="K198" s="170"/>
    </row>
    <row r="199" spans="2:11" ht="15" customHeight="1" x14ac:dyDescent="0.2">
      <c r="B199" s="163" t="s">
        <v>417</v>
      </c>
      <c r="C199" s="164" t="s">
        <v>418</v>
      </c>
      <c r="D199" s="544">
        <v>3.33</v>
      </c>
      <c r="E199" s="166" t="s">
        <v>40</v>
      </c>
      <c r="F199" s="250"/>
      <c r="G199" s="247">
        <f t="shared" si="10"/>
        <v>0</v>
      </c>
      <c r="H199" s="223"/>
      <c r="I199" s="489"/>
      <c r="J199" s="489"/>
      <c r="K199" s="170"/>
    </row>
    <row r="200" spans="2:11" ht="15" customHeight="1" x14ac:dyDescent="0.2">
      <c r="B200" s="163" t="s">
        <v>419</v>
      </c>
      <c r="C200" s="164" t="s">
        <v>420</v>
      </c>
      <c r="D200" s="544">
        <v>1.88</v>
      </c>
      <c r="E200" s="166" t="s">
        <v>40</v>
      </c>
      <c r="F200" s="250"/>
      <c r="G200" s="247">
        <f t="shared" si="10"/>
        <v>0</v>
      </c>
      <c r="H200" s="223"/>
      <c r="I200" s="489"/>
      <c r="J200" s="489"/>
      <c r="K200" s="170"/>
    </row>
    <row r="201" spans="2:11" ht="15" customHeight="1" x14ac:dyDescent="0.2">
      <c r="B201" s="163" t="s">
        <v>421</v>
      </c>
      <c r="C201" s="164" t="s">
        <v>422</v>
      </c>
      <c r="D201" s="165">
        <v>124</v>
      </c>
      <c r="E201" s="166" t="s">
        <v>273</v>
      </c>
      <c r="F201" s="528"/>
      <c r="G201" s="247">
        <f t="shared" si="10"/>
        <v>0</v>
      </c>
      <c r="H201" s="223"/>
      <c r="I201" s="489"/>
      <c r="J201" s="489"/>
      <c r="K201" s="170"/>
    </row>
    <row r="202" spans="2:11" ht="15" customHeight="1" x14ac:dyDescent="0.2">
      <c r="B202" s="163" t="s">
        <v>423</v>
      </c>
      <c r="C202" s="164" t="s">
        <v>424</v>
      </c>
      <c r="D202" s="165">
        <v>6.6</v>
      </c>
      <c r="E202" s="166" t="s">
        <v>40</v>
      </c>
      <c r="F202" s="250"/>
      <c r="G202" s="247">
        <f>+F202*D202</f>
        <v>0</v>
      </c>
      <c r="H202" s="223"/>
      <c r="I202" s="489"/>
      <c r="J202" s="489"/>
      <c r="K202" s="170"/>
    </row>
    <row r="203" spans="2:11" ht="15" customHeight="1" x14ac:dyDescent="0.2">
      <c r="B203" s="163" t="s">
        <v>425</v>
      </c>
      <c r="C203" s="164" t="s">
        <v>426</v>
      </c>
      <c r="D203" s="165">
        <v>8.08</v>
      </c>
      <c r="E203" s="166" t="s">
        <v>40</v>
      </c>
      <c r="F203" s="250"/>
      <c r="G203" s="247">
        <f>+F203*D203</f>
        <v>0</v>
      </c>
      <c r="H203" s="223"/>
      <c r="I203" s="489"/>
      <c r="J203" s="489"/>
      <c r="K203" s="170"/>
    </row>
    <row r="204" spans="2:11" ht="15" customHeight="1" x14ac:dyDescent="0.2">
      <c r="B204" s="163" t="s">
        <v>427</v>
      </c>
      <c r="C204" s="204" t="s">
        <v>428</v>
      </c>
      <c r="D204" s="165">
        <v>2.5</v>
      </c>
      <c r="E204" s="166" t="s">
        <v>40</v>
      </c>
      <c r="F204" s="250"/>
      <c r="G204" s="247">
        <f>+F204*D204</f>
        <v>0</v>
      </c>
      <c r="H204" s="223"/>
      <c r="I204" s="489"/>
      <c r="J204" s="489"/>
      <c r="K204" s="170"/>
    </row>
    <row r="205" spans="2:11" ht="15" customHeight="1" x14ac:dyDescent="0.2">
      <c r="B205" s="163" t="s">
        <v>429</v>
      </c>
      <c r="C205" s="164" t="s">
        <v>430</v>
      </c>
      <c r="D205" s="165">
        <v>8.5</v>
      </c>
      <c r="E205" s="166" t="s">
        <v>40</v>
      </c>
      <c r="F205" s="250"/>
      <c r="G205" s="247">
        <f>+F205*D205</f>
        <v>0</v>
      </c>
      <c r="H205" s="223"/>
      <c r="I205" s="489"/>
      <c r="J205" s="489"/>
      <c r="K205" s="170"/>
    </row>
    <row r="206" spans="2:11" ht="15" customHeight="1" thickBot="1" x14ac:dyDescent="0.3">
      <c r="B206" s="189"/>
      <c r="C206" s="561" t="s">
        <v>251</v>
      </c>
      <c r="D206" s="561"/>
      <c r="E206" s="561"/>
      <c r="F206" s="555"/>
      <c r="G206" s="182">
        <f>SUM(G174:G205)</f>
        <v>0</v>
      </c>
      <c r="H206" s="169"/>
      <c r="I206" s="470">
        <f>SUM(I174:I189)</f>
        <v>0</v>
      </c>
      <c r="J206" s="484"/>
      <c r="K206" s="170"/>
    </row>
    <row r="207" spans="2:11" ht="15" customHeight="1" thickBot="1" x14ac:dyDescent="0.3">
      <c r="B207" s="211">
        <v>7</v>
      </c>
      <c r="C207" s="381" t="s">
        <v>10</v>
      </c>
      <c r="D207" s="382"/>
      <c r="E207" s="382"/>
      <c r="F207" s="382"/>
      <c r="G207" s="385"/>
      <c r="H207" s="372">
        <f>G246+G240+G233+G227+G221+G215+G252</f>
        <v>0</v>
      </c>
      <c r="I207" s="480"/>
      <c r="J207" s="506">
        <f>I246+I240+I233+I227+I221+I215+I252</f>
        <v>0</v>
      </c>
      <c r="K207" s="246"/>
    </row>
    <row r="208" spans="2:11" ht="15" customHeight="1" x14ac:dyDescent="0.2">
      <c r="B208" s="183" t="s">
        <v>431</v>
      </c>
      <c r="C208" s="184" t="s">
        <v>432</v>
      </c>
      <c r="D208" s="185"/>
      <c r="E208" s="401"/>
      <c r="F208" s="402"/>
      <c r="G208" s="403"/>
      <c r="H208" s="404"/>
      <c r="I208" s="481"/>
      <c r="J208" s="481"/>
      <c r="K208" s="405"/>
    </row>
    <row r="209" spans="2:11" ht="15" customHeight="1" x14ac:dyDescent="0.2">
      <c r="B209" s="189" t="s">
        <v>433</v>
      </c>
      <c r="C209" s="164" t="s">
        <v>434</v>
      </c>
      <c r="D209" s="264">
        <v>27</v>
      </c>
      <c r="E209" s="166" t="s">
        <v>273</v>
      </c>
      <c r="F209" s="255"/>
      <c r="G209" s="168">
        <f t="shared" ref="G209:G214" si="11">F209*D209</f>
        <v>0</v>
      </c>
      <c r="H209" s="265"/>
      <c r="I209" s="484"/>
      <c r="J209" s="484"/>
      <c r="K209" s="237"/>
    </row>
    <row r="210" spans="2:11" ht="15" customHeight="1" x14ac:dyDescent="0.2">
      <c r="B210" s="189" t="s">
        <v>435</v>
      </c>
      <c r="C210" s="164" t="s">
        <v>436</v>
      </c>
      <c r="D210" s="264">
        <v>15</v>
      </c>
      <c r="E210" s="166" t="s">
        <v>273</v>
      </c>
      <c r="F210" s="255"/>
      <c r="G210" s="168">
        <f t="shared" si="11"/>
        <v>0</v>
      </c>
      <c r="H210" s="265"/>
      <c r="I210" s="484"/>
      <c r="J210" s="484"/>
      <c r="K210" s="237"/>
    </row>
    <row r="211" spans="2:11" ht="15" customHeight="1" x14ac:dyDescent="0.2">
      <c r="B211" s="189" t="s">
        <v>437</v>
      </c>
      <c r="C211" s="164" t="s">
        <v>438</v>
      </c>
      <c r="D211" s="264">
        <v>3</v>
      </c>
      <c r="E211" s="166" t="s">
        <v>273</v>
      </c>
      <c r="F211" s="255"/>
      <c r="G211" s="168">
        <f t="shared" si="11"/>
        <v>0</v>
      </c>
      <c r="H211" s="265"/>
      <c r="I211" s="484"/>
      <c r="J211" s="484"/>
      <c r="K211" s="237"/>
    </row>
    <row r="212" spans="2:11" ht="15" customHeight="1" x14ac:dyDescent="0.2">
      <c r="B212" s="189" t="s">
        <v>439</v>
      </c>
      <c r="C212" s="164" t="s">
        <v>440</v>
      </c>
      <c r="D212" s="264">
        <v>21</v>
      </c>
      <c r="E212" s="166" t="s">
        <v>273</v>
      </c>
      <c r="F212" s="255"/>
      <c r="G212" s="168">
        <f t="shared" si="11"/>
        <v>0</v>
      </c>
      <c r="H212" s="265"/>
      <c r="I212" s="484"/>
      <c r="J212" s="484"/>
      <c r="K212" s="237"/>
    </row>
    <row r="213" spans="2:11" ht="15" customHeight="1" x14ac:dyDescent="0.2">
      <c r="B213" s="189" t="s">
        <v>441</v>
      </c>
      <c r="C213" s="164" t="s">
        <v>442</v>
      </c>
      <c r="D213" s="264">
        <v>6</v>
      </c>
      <c r="E213" s="166" t="s">
        <v>273</v>
      </c>
      <c r="F213" s="255"/>
      <c r="G213" s="168">
        <f t="shared" si="11"/>
        <v>0</v>
      </c>
      <c r="H213" s="265"/>
      <c r="I213" s="484"/>
      <c r="J213" s="484"/>
      <c r="K213" s="237"/>
    </row>
    <row r="214" spans="2:11" ht="15" customHeight="1" x14ac:dyDescent="0.2">
      <c r="B214" s="189" t="s">
        <v>443</v>
      </c>
      <c r="C214" s="164" t="s">
        <v>444</v>
      </c>
      <c r="D214" s="264">
        <v>27</v>
      </c>
      <c r="E214" s="166" t="s">
        <v>273</v>
      </c>
      <c r="F214" s="255"/>
      <c r="G214" s="168">
        <f t="shared" si="11"/>
        <v>0</v>
      </c>
      <c r="H214" s="265"/>
      <c r="I214" s="484"/>
      <c r="J214" s="484"/>
      <c r="K214" s="237"/>
    </row>
    <row r="215" spans="2:11" ht="15" customHeight="1" x14ac:dyDescent="0.25">
      <c r="B215" s="189"/>
      <c r="C215" s="561" t="s">
        <v>251</v>
      </c>
      <c r="D215" s="561"/>
      <c r="E215" s="561"/>
      <c r="F215" s="561"/>
      <c r="G215" s="182">
        <f>SUM(G209:G214)</f>
        <v>0</v>
      </c>
      <c r="H215" s="265"/>
      <c r="I215" s="470">
        <f>SUM(I209:I214)</f>
        <v>0</v>
      </c>
      <c r="J215" s="484"/>
      <c r="K215" s="237"/>
    </row>
    <row r="216" spans="2:11" ht="15" customHeight="1" x14ac:dyDescent="0.2">
      <c r="B216" s="183" t="s">
        <v>445</v>
      </c>
      <c r="C216" s="184" t="s">
        <v>446</v>
      </c>
      <c r="D216" s="185"/>
      <c r="E216" s="401"/>
      <c r="F216" s="402"/>
      <c r="G216" s="403"/>
      <c r="H216" s="401"/>
      <c r="I216" s="495"/>
      <c r="J216" s="495"/>
      <c r="K216" s="405"/>
    </row>
    <row r="217" spans="2:11" ht="15" customHeight="1" x14ac:dyDescent="0.2">
      <c r="B217" s="189" t="s">
        <v>447</v>
      </c>
      <c r="C217" s="164" t="s">
        <v>434</v>
      </c>
      <c r="D217" s="264">
        <v>24</v>
      </c>
      <c r="E217" s="166" t="s">
        <v>273</v>
      </c>
      <c r="F217" s="255"/>
      <c r="G217" s="168">
        <f>F217*D217</f>
        <v>0</v>
      </c>
      <c r="H217" s="265"/>
      <c r="I217" s="484"/>
      <c r="J217" s="484"/>
      <c r="K217" s="237"/>
    </row>
    <row r="218" spans="2:11" ht="15" customHeight="1" x14ac:dyDescent="0.2">
      <c r="B218" s="189" t="s">
        <v>448</v>
      </c>
      <c r="C218" s="164" t="s">
        <v>436</v>
      </c>
      <c r="D218" s="264">
        <v>12</v>
      </c>
      <c r="E218" s="166" t="s">
        <v>273</v>
      </c>
      <c r="F218" s="255"/>
      <c r="G218" s="168">
        <f>F218*D218</f>
        <v>0</v>
      </c>
      <c r="H218" s="265"/>
      <c r="I218" s="484"/>
      <c r="J218" s="484"/>
      <c r="K218" s="237"/>
    </row>
    <row r="219" spans="2:11" ht="15" customHeight="1" x14ac:dyDescent="0.2">
      <c r="B219" s="189" t="s">
        <v>449</v>
      </c>
      <c r="C219" s="164" t="s">
        <v>440</v>
      </c>
      <c r="D219" s="264">
        <v>24</v>
      </c>
      <c r="E219" s="166" t="s">
        <v>273</v>
      </c>
      <c r="F219" s="255"/>
      <c r="G219" s="168">
        <f>F219*D219</f>
        <v>0</v>
      </c>
      <c r="H219" s="265"/>
      <c r="I219" s="484"/>
      <c r="J219" s="484"/>
      <c r="K219" s="237"/>
    </row>
    <row r="220" spans="2:11" ht="15" customHeight="1" x14ac:dyDescent="0.2">
      <c r="B220" s="189" t="s">
        <v>450</v>
      </c>
      <c r="C220" s="164" t="s">
        <v>444</v>
      </c>
      <c r="D220" s="264">
        <v>24</v>
      </c>
      <c r="E220" s="166" t="s">
        <v>273</v>
      </c>
      <c r="F220" s="255"/>
      <c r="G220" s="168">
        <f>F220*D220</f>
        <v>0</v>
      </c>
      <c r="H220" s="265"/>
      <c r="I220" s="484"/>
      <c r="J220" s="484"/>
      <c r="K220" s="237"/>
    </row>
    <row r="221" spans="2:11" ht="15" customHeight="1" x14ac:dyDescent="0.25">
      <c r="B221" s="189"/>
      <c r="C221" s="561" t="s">
        <v>251</v>
      </c>
      <c r="D221" s="561"/>
      <c r="E221" s="561"/>
      <c r="F221" s="561"/>
      <c r="G221" s="182">
        <f>SUM(G217:G220)</f>
        <v>0</v>
      </c>
      <c r="H221" s="265"/>
      <c r="I221" s="470">
        <f>SUM(I217:I220)</f>
        <v>0</v>
      </c>
      <c r="J221" s="484"/>
      <c r="K221" s="237"/>
    </row>
    <row r="222" spans="2:11" ht="15" customHeight="1" x14ac:dyDescent="0.2">
      <c r="B222" s="183" t="s">
        <v>451</v>
      </c>
      <c r="C222" s="184" t="s">
        <v>452</v>
      </c>
      <c r="D222" s="185"/>
      <c r="E222" s="401"/>
      <c r="F222" s="402"/>
      <c r="G222" s="403"/>
      <c r="H222" s="401"/>
      <c r="I222" s="495"/>
      <c r="J222" s="495"/>
      <c r="K222" s="405"/>
    </row>
    <row r="223" spans="2:11" ht="15" customHeight="1" x14ac:dyDescent="0.2">
      <c r="B223" s="189" t="s">
        <v>453</v>
      </c>
      <c r="C223" s="164" t="s">
        <v>434</v>
      </c>
      <c r="D223" s="264">
        <v>2</v>
      </c>
      <c r="E223" s="166" t="s">
        <v>273</v>
      </c>
      <c r="F223" s="255"/>
      <c r="G223" s="168">
        <f>F223*D223</f>
        <v>0</v>
      </c>
      <c r="H223" s="265"/>
      <c r="I223" s="484"/>
      <c r="J223" s="484"/>
      <c r="K223" s="237"/>
    </row>
    <row r="224" spans="2:11" ht="15" customHeight="1" x14ac:dyDescent="0.2">
      <c r="B224" s="189" t="s">
        <v>454</v>
      </c>
      <c r="C224" s="164" t="s">
        <v>438</v>
      </c>
      <c r="D224" s="264">
        <v>1</v>
      </c>
      <c r="E224" s="166" t="s">
        <v>273</v>
      </c>
      <c r="F224" s="255"/>
      <c r="G224" s="168">
        <f>F224*D224</f>
        <v>0</v>
      </c>
      <c r="H224" s="265"/>
      <c r="I224" s="484"/>
      <c r="J224" s="484"/>
      <c r="K224" s="237"/>
    </row>
    <row r="225" spans="2:11" ht="15" customHeight="1" x14ac:dyDescent="0.2">
      <c r="B225" s="189" t="s">
        <v>455</v>
      </c>
      <c r="C225" s="164" t="s">
        <v>440</v>
      </c>
      <c r="D225" s="264">
        <v>1</v>
      </c>
      <c r="E225" s="166" t="s">
        <v>273</v>
      </c>
      <c r="F225" s="255"/>
      <c r="G225" s="168">
        <f>F225*D225</f>
        <v>0</v>
      </c>
      <c r="H225" s="265"/>
      <c r="I225" s="484"/>
      <c r="J225" s="484"/>
      <c r="K225" s="237"/>
    </row>
    <row r="226" spans="2:11" ht="15" customHeight="1" x14ac:dyDescent="0.2">
      <c r="B226" s="189" t="s">
        <v>456</v>
      </c>
      <c r="C226" s="164" t="s">
        <v>444</v>
      </c>
      <c r="D226" s="264">
        <v>2</v>
      </c>
      <c r="E226" s="166" t="s">
        <v>273</v>
      </c>
      <c r="F226" s="255"/>
      <c r="G226" s="168">
        <f>F226*D226</f>
        <v>0</v>
      </c>
      <c r="H226" s="265"/>
      <c r="I226" s="484"/>
      <c r="J226" s="484"/>
      <c r="K226" s="237"/>
    </row>
    <row r="227" spans="2:11" ht="15" customHeight="1" x14ac:dyDescent="0.25">
      <c r="B227" s="189"/>
      <c r="C227" s="561" t="s">
        <v>251</v>
      </c>
      <c r="D227" s="561"/>
      <c r="E227" s="561"/>
      <c r="F227" s="561"/>
      <c r="G227" s="182">
        <f>SUM(G223:G226)</f>
        <v>0</v>
      </c>
      <c r="H227" s="265"/>
      <c r="I227" s="470">
        <f>SUM(I223:I226)</f>
        <v>0</v>
      </c>
      <c r="J227" s="484"/>
      <c r="K227" s="237"/>
    </row>
    <row r="228" spans="2:11" ht="15" customHeight="1" x14ac:dyDescent="0.2">
      <c r="B228" s="183" t="s">
        <v>457</v>
      </c>
      <c r="C228" s="184" t="s">
        <v>458</v>
      </c>
      <c r="D228" s="185"/>
      <c r="E228" s="401"/>
      <c r="F228" s="402"/>
      <c r="G228" s="403"/>
      <c r="H228" s="401"/>
      <c r="I228" s="495"/>
      <c r="J228" s="495"/>
      <c r="K228" s="405"/>
    </row>
    <row r="229" spans="2:11" ht="15" customHeight="1" x14ac:dyDescent="0.2">
      <c r="B229" s="189" t="s">
        <v>459</v>
      </c>
      <c r="C229" s="164" t="s">
        <v>434</v>
      </c>
      <c r="D229" s="264">
        <v>2</v>
      </c>
      <c r="E229" s="166" t="s">
        <v>273</v>
      </c>
      <c r="F229" s="255"/>
      <c r="G229" s="168">
        <f>F229*D229</f>
        <v>0</v>
      </c>
      <c r="H229" s="265"/>
      <c r="I229" s="484"/>
      <c r="J229" s="484"/>
      <c r="K229" s="237"/>
    </row>
    <row r="230" spans="2:11" ht="15" customHeight="1" x14ac:dyDescent="0.2">
      <c r="B230" s="189" t="s">
        <v>460</v>
      </c>
      <c r="C230" s="164" t="s">
        <v>438</v>
      </c>
      <c r="D230" s="264">
        <v>3</v>
      </c>
      <c r="E230" s="166" t="s">
        <v>273</v>
      </c>
      <c r="F230" s="255"/>
      <c r="G230" s="168">
        <f>F230*D230</f>
        <v>0</v>
      </c>
      <c r="H230" s="265"/>
      <c r="I230" s="484"/>
      <c r="J230" s="484"/>
      <c r="K230" s="237"/>
    </row>
    <row r="231" spans="2:11" ht="15" customHeight="1" x14ac:dyDescent="0.2">
      <c r="B231" s="189" t="s">
        <v>461</v>
      </c>
      <c r="C231" s="164" t="s">
        <v>440</v>
      </c>
      <c r="D231" s="264">
        <v>4</v>
      </c>
      <c r="E231" s="166" t="s">
        <v>273</v>
      </c>
      <c r="F231" s="255"/>
      <c r="G231" s="168">
        <f>F231*D231</f>
        <v>0</v>
      </c>
      <c r="H231" s="265"/>
      <c r="I231" s="484"/>
      <c r="J231" s="484"/>
      <c r="K231" s="237"/>
    </row>
    <row r="232" spans="2:11" ht="15" customHeight="1" x14ac:dyDescent="0.2">
      <c r="B232" s="189" t="s">
        <v>462</v>
      </c>
      <c r="C232" s="164" t="s">
        <v>444</v>
      </c>
      <c r="D232" s="264">
        <v>4</v>
      </c>
      <c r="E232" s="166" t="s">
        <v>273</v>
      </c>
      <c r="F232" s="255"/>
      <c r="G232" s="168">
        <f>F232*D232</f>
        <v>0</v>
      </c>
      <c r="H232" s="265"/>
      <c r="I232" s="484"/>
      <c r="J232" s="484"/>
      <c r="K232" s="237"/>
    </row>
    <row r="233" spans="2:11" ht="15" customHeight="1" x14ac:dyDescent="0.25">
      <c r="B233" s="189"/>
      <c r="C233" s="561" t="s">
        <v>251</v>
      </c>
      <c r="D233" s="561"/>
      <c r="E233" s="561"/>
      <c r="F233" s="561"/>
      <c r="G233" s="182">
        <f>SUM(G229:G232)</f>
        <v>0</v>
      </c>
      <c r="H233" s="265"/>
      <c r="I233" s="470">
        <f>SUM(I229:I232)</f>
        <v>0</v>
      </c>
      <c r="J233" s="484"/>
      <c r="K233" s="237"/>
    </row>
    <row r="234" spans="2:11" ht="15" customHeight="1" x14ac:dyDescent="0.2">
      <c r="B234" s="183" t="s">
        <v>463</v>
      </c>
      <c r="C234" s="184" t="s">
        <v>464</v>
      </c>
      <c r="D234" s="185"/>
      <c r="E234" s="401"/>
      <c r="F234" s="402"/>
      <c r="G234" s="403"/>
      <c r="H234" s="401"/>
      <c r="I234" s="495"/>
      <c r="J234" s="495"/>
      <c r="K234" s="405"/>
    </row>
    <row r="235" spans="2:11" ht="15" customHeight="1" x14ac:dyDescent="0.2">
      <c r="B235" s="189" t="s">
        <v>465</v>
      </c>
      <c r="C235" s="164" t="s">
        <v>434</v>
      </c>
      <c r="D235" s="264">
        <v>2</v>
      </c>
      <c r="E235" s="166" t="s">
        <v>273</v>
      </c>
      <c r="F235" s="255"/>
      <c r="G235" s="168">
        <f>F235*D235</f>
        <v>0</v>
      </c>
      <c r="H235" s="265"/>
      <c r="I235" s="484"/>
      <c r="J235" s="484"/>
      <c r="K235" s="237"/>
    </row>
    <row r="236" spans="2:11" ht="15" customHeight="1" x14ac:dyDescent="0.2">
      <c r="B236" s="189" t="s">
        <v>466</v>
      </c>
      <c r="C236" s="164" t="s">
        <v>436</v>
      </c>
      <c r="D236" s="264">
        <v>1</v>
      </c>
      <c r="E236" s="166" t="s">
        <v>273</v>
      </c>
      <c r="F236" s="255"/>
      <c r="G236" s="168">
        <f>F236*D236</f>
        <v>0</v>
      </c>
      <c r="H236" s="265"/>
      <c r="I236" s="484"/>
      <c r="J236" s="484"/>
      <c r="K236" s="237"/>
    </row>
    <row r="237" spans="2:11" ht="15" customHeight="1" x14ac:dyDescent="0.2">
      <c r="B237" s="189" t="s">
        <v>467</v>
      </c>
      <c r="C237" s="164" t="s">
        <v>438</v>
      </c>
      <c r="D237" s="264">
        <v>1</v>
      </c>
      <c r="E237" s="166" t="s">
        <v>273</v>
      </c>
      <c r="F237" s="255"/>
      <c r="G237" s="168">
        <f>F237*D237</f>
        <v>0</v>
      </c>
      <c r="H237" s="265"/>
      <c r="I237" s="484"/>
      <c r="J237" s="484"/>
      <c r="K237" s="237"/>
    </row>
    <row r="238" spans="2:11" ht="15" customHeight="1" x14ac:dyDescent="0.2">
      <c r="B238" s="189" t="s">
        <v>468</v>
      </c>
      <c r="C238" s="164" t="s">
        <v>440</v>
      </c>
      <c r="D238" s="264">
        <v>3</v>
      </c>
      <c r="E238" s="166" t="s">
        <v>273</v>
      </c>
      <c r="F238" s="255"/>
      <c r="G238" s="168">
        <f>F238*D238</f>
        <v>0</v>
      </c>
      <c r="H238" s="265"/>
      <c r="I238" s="484"/>
      <c r="J238" s="484"/>
      <c r="K238" s="237"/>
    </row>
    <row r="239" spans="2:11" ht="15" customHeight="1" x14ac:dyDescent="0.2">
      <c r="B239" s="189" t="s">
        <v>469</v>
      </c>
      <c r="C239" s="164" t="s">
        <v>444</v>
      </c>
      <c r="D239" s="264">
        <v>3</v>
      </c>
      <c r="E239" s="166" t="s">
        <v>273</v>
      </c>
      <c r="F239" s="255"/>
      <c r="G239" s="168">
        <f>F239*D239</f>
        <v>0</v>
      </c>
      <c r="H239" s="265"/>
      <c r="I239" s="484"/>
      <c r="J239" s="484"/>
      <c r="K239" s="237"/>
    </row>
    <row r="240" spans="2:11" ht="15" customHeight="1" x14ac:dyDescent="0.25">
      <c r="B240" s="189"/>
      <c r="C240" s="561" t="s">
        <v>251</v>
      </c>
      <c r="D240" s="561"/>
      <c r="E240" s="561"/>
      <c r="F240" s="561"/>
      <c r="G240" s="182">
        <f>SUM(G235:G239)</f>
        <v>0</v>
      </c>
      <c r="H240" s="265"/>
      <c r="I240" s="470">
        <f>SUM(I235:I239)</f>
        <v>0</v>
      </c>
      <c r="J240" s="484"/>
      <c r="K240" s="237"/>
    </row>
    <row r="241" spans="2:11" ht="15" customHeight="1" x14ac:dyDescent="0.2">
      <c r="B241" s="183" t="s">
        <v>470</v>
      </c>
      <c r="C241" s="184" t="s">
        <v>471</v>
      </c>
      <c r="D241" s="185"/>
      <c r="E241" s="401"/>
      <c r="F241" s="402"/>
      <c r="G241" s="403"/>
      <c r="H241" s="401"/>
      <c r="I241" s="495"/>
      <c r="J241" s="495"/>
      <c r="K241" s="405"/>
    </row>
    <row r="242" spans="2:11" ht="15" customHeight="1" x14ac:dyDescent="0.2">
      <c r="B242" s="189" t="s">
        <v>472</v>
      </c>
      <c r="C242" s="164" t="s">
        <v>434</v>
      </c>
      <c r="D242" s="264">
        <v>2</v>
      </c>
      <c r="E242" s="166" t="s">
        <v>273</v>
      </c>
      <c r="F242" s="255"/>
      <c r="G242" s="168">
        <f>F242*D242</f>
        <v>0</v>
      </c>
      <c r="H242" s="265"/>
      <c r="I242" s="484"/>
      <c r="J242" s="484"/>
      <c r="K242" s="237"/>
    </row>
    <row r="243" spans="2:11" ht="15" customHeight="1" x14ac:dyDescent="0.2">
      <c r="B243" s="189" t="s">
        <v>473</v>
      </c>
      <c r="C243" s="164" t="s">
        <v>436</v>
      </c>
      <c r="D243" s="264">
        <v>3</v>
      </c>
      <c r="E243" s="166" t="s">
        <v>273</v>
      </c>
      <c r="F243" s="255"/>
      <c r="G243" s="168">
        <f>F243*D243</f>
        <v>0</v>
      </c>
      <c r="H243" s="265"/>
      <c r="I243" s="484"/>
      <c r="J243" s="484"/>
      <c r="K243" s="237"/>
    </row>
    <row r="244" spans="2:11" ht="15" customHeight="1" x14ac:dyDescent="0.2">
      <c r="B244" s="189" t="s">
        <v>474</v>
      </c>
      <c r="C244" s="164" t="s">
        <v>440</v>
      </c>
      <c r="D244" s="264">
        <v>3</v>
      </c>
      <c r="E244" s="166" t="s">
        <v>273</v>
      </c>
      <c r="F244" s="255"/>
      <c r="G244" s="168">
        <f>F244*D244</f>
        <v>0</v>
      </c>
      <c r="H244" s="265"/>
      <c r="I244" s="484"/>
      <c r="J244" s="484"/>
      <c r="K244" s="237"/>
    </row>
    <row r="245" spans="2:11" ht="15" customHeight="1" x14ac:dyDescent="0.2">
      <c r="B245" s="189" t="s">
        <v>475</v>
      </c>
      <c r="C245" s="164" t="s">
        <v>444</v>
      </c>
      <c r="D245" s="264">
        <v>4</v>
      </c>
      <c r="E245" s="166" t="s">
        <v>273</v>
      </c>
      <c r="F245" s="255"/>
      <c r="G245" s="168">
        <f>F245*D245</f>
        <v>0</v>
      </c>
      <c r="H245" s="265"/>
      <c r="I245" s="484"/>
      <c r="J245" s="484"/>
      <c r="K245" s="237"/>
    </row>
    <row r="246" spans="2:11" ht="15" customHeight="1" x14ac:dyDescent="0.25">
      <c r="B246" s="189"/>
      <c r="C246" s="561" t="s">
        <v>251</v>
      </c>
      <c r="D246" s="561"/>
      <c r="E246" s="561"/>
      <c r="F246" s="561"/>
      <c r="G246" s="182">
        <f>SUM(G242:G245)</f>
        <v>0</v>
      </c>
      <c r="H246" s="265"/>
      <c r="I246" s="470">
        <f>SUM(I242:I245)</f>
        <v>0</v>
      </c>
      <c r="J246" s="484"/>
      <c r="K246" s="237"/>
    </row>
    <row r="247" spans="2:11" ht="15" customHeight="1" x14ac:dyDescent="0.2">
      <c r="B247" s="183" t="s">
        <v>476</v>
      </c>
      <c r="C247" s="184" t="s">
        <v>477</v>
      </c>
      <c r="D247" s="185"/>
      <c r="E247" s="401"/>
      <c r="F247" s="402"/>
      <c r="G247" s="403"/>
      <c r="H247" s="401"/>
      <c r="I247" s="495"/>
      <c r="J247" s="495"/>
      <c r="K247" s="405"/>
    </row>
    <row r="248" spans="2:11" ht="15" customHeight="1" x14ac:dyDescent="0.2">
      <c r="B248" s="189" t="s">
        <v>478</v>
      </c>
      <c r="C248" s="164" t="s">
        <v>434</v>
      </c>
      <c r="D248" s="264">
        <v>16</v>
      </c>
      <c r="E248" s="166" t="s">
        <v>273</v>
      </c>
      <c r="F248" s="255"/>
      <c r="G248" s="168">
        <f>F248*D248</f>
        <v>0</v>
      </c>
      <c r="H248" s="265"/>
      <c r="I248" s="484"/>
      <c r="J248" s="484"/>
      <c r="K248" s="237"/>
    </row>
    <row r="249" spans="2:11" ht="15" customHeight="1" x14ac:dyDescent="0.2">
      <c r="B249" s="189" t="s">
        <v>479</v>
      </c>
      <c r="C249" s="164" t="s">
        <v>436</v>
      </c>
      <c r="D249" s="264">
        <v>4</v>
      </c>
      <c r="E249" s="166" t="s">
        <v>273</v>
      </c>
      <c r="F249" s="255"/>
      <c r="G249" s="168">
        <f>F249*D249</f>
        <v>0</v>
      </c>
      <c r="H249" s="265"/>
      <c r="I249" s="484"/>
      <c r="J249" s="484"/>
      <c r="K249" s="237"/>
    </row>
    <row r="250" spans="2:11" ht="15" customHeight="1" x14ac:dyDescent="0.2">
      <c r="B250" s="189" t="s">
        <v>480</v>
      </c>
      <c r="C250" s="164" t="s">
        <v>440</v>
      </c>
      <c r="D250" s="264">
        <v>4</v>
      </c>
      <c r="E250" s="166" t="s">
        <v>273</v>
      </c>
      <c r="F250" s="255"/>
      <c r="G250" s="168">
        <f>F250*D250</f>
        <v>0</v>
      </c>
      <c r="H250" s="265"/>
      <c r="I250" s="484"/>
      <c r="J250" s="484"/>
      <c r="K250" s="237"/>
    </row>
    <row r="251" spans="2:11" ht="15" customHeight="1" x14ac:dyDescent="0.2">
      <c r="B251" s="189" t="s">
        <v>481</v>
      </c>
      <c r="C251" s="164" t="s">
        <v>444</v>
      </c>
      <c r="D251" s="264">
        <v>12</v>
      </c>
      <c r="E251" s="166" t="s">
        <v>273</v>
      </c>
      <c r="F251" s="255"/>
      <c r="G251" s="168">
        <f>F251*D251</f>
        <v>0</v>
      </c>
      <c r="H251" s="265"/>
      <c r="I251" s="484"/>
      <c r="J251" s="484"/>
      <c r="K251" s="237"/>
    </row>
    <row r="252" spans="2:11" ht="15" customHeight="1" thickBot="1" x14ac:dyDescent="0.3">
      <c r="B252" s="189"/>
      <c r="C252" s="561" t="s">
        <v>251</v>
      </c>
      <c r="D252" s="561"/>
      <c r="E252" s="561"/>
      <c r="F252" s="561"/>
      <c r="G252" s="182">
        <f>SUM(G248:G251)</f>
        <v>0</v>
      </c>
      <c r="H252" s="265"/>
      <c r="I252" s="470">
        <f>SUM(I248:I251)</f>
        <v>0</v>
      </c>
      <c r="J252" s="484"/>
      <c r="K252" s="137"/>
    </row>
    <row r="253" spans="2:11" ht="15" customHeight="1" thickBot="1" x14ac:dyDescent="0.25">
      <c r="B253" s="211">
        <v>8</v>
      </c>
      <c r="C253" s="383" t="s">
        <v>11</v>
      </c>
      <c r="D253" s="384"/>
      <c r="E253" s="384"/>
      <c r="F253" s="384"/>
      <c r="G253" s="384"/>
      <c r="H253" s="253">
        <f>G259</f>
        <v>0</v>
      </c>
      <c r="I253" s="507"/>
      <c r="J253" s="490">
        <f>I259</f>
        <v>0</v>
      </c>
      <c r="K253" s="246"/>
    </row>
    <row r="254" spans="2:11" ht="15" customHeight="1" x14ac:dyDescent="0.2">
      <c r="B254" s="163" t="s">
        <v>482</v>
      </c>
      <c r="C254" s="173" t="s">
        <v>483</v>
      </c>
      <c r="D254" s="266">
        <v>1</v>
      </c>
      <c r="E254" s="175" t="s">
        <v>273</v>
      </c>
      <c r="F254" s="255"/>
      <c r="G254" s="247">
        <f>F254*D254</f>
        <v>0</v>
      </c>
      <c r="H254" s="256"/>
      <c r="I254" s="505"/>
      <c r="J254" s="505"/>
      <c r="K254" s="205"/>
    </row>
    <row r="255" spans="2:11" ht="15" customHeight="1" x14ac:dyDescent="0.2">
      <c r="B255" s="163" t="s">
        <v>484</v>
      </c>
      <c r="C255" s="173" t="s">
        <v>485</v>
      </c>
      <c r="D255" s="266">
        <v>3</v>
      </c>
      <c r="E255" s="175" t="s">
        <v>273</v>
      </c>
      <c r="F255" s="255"/>
      <c r="G255" s="247">
        <f>F255*D255</f>
        <v>0</v>
      </c>
      <c r="H255" s="251"/>
      <c r="I255" s="478"/>
      <c r="J255" s="478"/>
      <c r="K255" s="205"/>
    </row>
    <row r="256" spans="2:11" ht="15" customHeight="1" x14ac:dyDescent="0.2">
      <c r="B256" s="163" t="s">
        <v>486</v>
      </c>
      <c r="C256" s="173" t="s">
        <v>487</v>
      </c>
      <c r="D256" s="266">
        <v>3</v>
      </c>
      <c r="E256" s="175" t="s">
        <v>273</v>
      </c>
      <c r="F256" s="255"/>
      <c r="G256" s="247">
        <f>F256*D256</f>
        <v>0</v>
      </c>
      <c r="H256" s="241"/>
      <c r="I256" s="478"/>
      <c r="J256" s="478"/>
      <c r="K256" s="263"/>
    </row>
    <row r="257" spans="2:11" ht="15" customHeight="1" x14ac:dyDescent="0.2">
      <c r="B257" s="163" t="s">
        <v>488</v>
      </c>
      <c r="C257" s="173" t="s">
        <v>489</v>
      </c>
      <c r="D257" s="266">
        <v>1</v>
      </c>
      <c r="E257" s="175" t="s">
        <v>273</v>
      </c>
      <c r="F257" s="267"/>
      <c r="G257" s="247">
        <f>F257*D257</f>
        <v>0</v>
      </c>
      <c r="H257" s="241"/>
      <c r="I257" s="478"/>
      <c r="J257" s="478"/>
      <c r="K257" s="268"/>
    </row>
    <row r="258" spans="2:11" ht="15" customHeight="1" x14ac:dyDescent="0.2">
      <c r="B258" s="163" t="s">
        <v>490</v>
      </c>
      <c r="C258" s="173" t="s">
        <v>491</v>
      </c>
      <c r="D258" s="269">
        <v>1</v>
      </c>
      <c r="E258" s="227" t="s">
        <v>273</v>
      </c>
      <c r="F258" s="267"/>
      <c r="G258" s="270">
        <f>F258*D258</f>
        <v>0</v>
      </c>
      <c r="H258" s="241"/>
      <c r="I258" s="478"/>
      <c r="J258" s="478"/>
      <c r="K258" s="271"/>
    </row>
    <row r="259" spans="2:11" ht="15" customHeight="1" thickBot="1" x14ac:dyDescent="0.3">
      <c r="B259" s="189"/>
      <c r="C259" s="566" t="s">
        <v>251</v>
      </c>
      <c r="D259" s="566"/>
      <c r="E259" s="566"/>
      <c r="F259" s="566"/>
      <c r="G259" s="272">
        <f>SUM(G254:G258)</f>
        <v>0</v>
      </c>
      <c r="H259" s="169"/>
      <c r="I259" s="478">
        <f>SUM(I254:I258)</f>
        <v>0</v>
      </c>
      <c r="J259" s="491"/>
      <c r="K259" s="258"/>
    </row>
    <row r="260" spans="2:11" ht="15" customHeight="1" thickBot="1" x14ac:dyDescent="0.3">
      <c r="B260" s="211">
        <v>9</v>
      </c>
      <c r="C260" s="381" t="s">
        <v>12</v>
      </c>
      <c r="D260" s="382"/>
      <c r="E260" s="382"/>
      <c r="F260" s="382"/>
      <c r="G260" s="382"/>
      <c r="H260" s="160">
        <f>G295+G320+G344+G326</f>
        <v>0</v>
      </c>
      <c r="I260" s="480"/>
      <c r="J260" s="506">
        <f>I295+I320+I344+I326</f>
        <v>0</v>
      </c>
      <c r="K260" s="246"/>
    </row>
    <row r="261" spans="2:11" ht="15" customHeight="1" x14ac:dyDescent="0.2">
      <c r="B261" s="406" t="s">
        <v>492</v>
      </c>
      <c r="C261" s="407" t="s">
        <v>493</v>
      </c>
      <c r="D261" s="408"/>
      <c r="E261" s="409"/>
      <c r="F261" s="410"/>
      <c r="G261" s="411"/>
      <c r="H261" s="414"/>
      <c r="I261" s="508"/>
      <c r="J261" s="508"/>
      <c r="K261" s="413"/>
    </row>
    <row r="262" spans="2:11" ht="15" customHeight="1" x14ac:dyDescent="0.2">
      <c r="B262" s="189" t="s">
        <v>494</v>
      </c>
      <c r="C262" s="273" t="s">
        <v>495</v>
      </c>
      <c r="D262" s="269">
        <v>18.8</v>
      </c>
      <c r="E262" s="166" t="s">
        <v>40</v>
      </c>
      <c r="F262" s="267"/>
      <c r="G262" s="274">
        <f t="shared" ref="G262:G294" si="12">F262*D262</f>
        <v>0</v>
      </c>
      <c r="H262" s="162"/>
      <c r="I262" s="485"/>
      <c r="J262" s="485"/>
      <c r="K262" s="181"/>
    </row>
    <row r="263" spans="2:11" ht="15" customHeight="1" x14ac:dyDescent="0.2">
      <c r="B263" s="189" t="s">
        <v>496</v>
      </c>
      <c r="C263" s="195" t="s">
        <v>497</v>
      </c>
      <c r="D263" s="266">
        <v>1.78</v>
      </c>
      <c r="E263" s="166" t="s">
        <v>40</v>
      </c>
      <c r="F263" s="267"/>
      <c r="G263" s="274">
        <f t="shared" si="12"/>
        <v>0</v>
      </c>
      <c r="H263" s="162"/>
      <c r="I263" s="485"/>
      <c r="J263" s="485"/>
      <c r="K263" s="181"/>
    </row>
    <row r="264" spans="2:11" ht="15" customHeight="1" x14ac:dyDescent="0.2">
      <c r="B264" s="189" t="s">
        <v>498</v>
      </c>
      <c r="C264" s="195" t="s">
        <v>499</v>
      </c>
      <c r="D264" s="266">
        <v>10.210000000000001</v>
      </c>
      <c r="E264" s="166" t="s">
        <v>40</v>
      </c>
      <c r="F264" s="267"/>
      <c r="G264" s="274">
        <f t="shared" si="12"/>
        <v>0</v>
      </c>
      <c r="H264" s="162"/>
      <c r="I264" s="485"/>
      <c r="J264" s="485"/>
      <c r="K264" s="181"/>
    </row>
    <row r="265" spans="2:11" ht="15" customHeight="1" x14ac:dyDescent="0.2">
      <c r="B265" s="189" t="s">
        <v>500</v>
      </c>
      <c r="C265" s="195" t="s">
        <v>501</v>
      </c>
      <c r="D265" s="266">
        <v>1.83</v>
      </c>
      <c r="E265" s="166" t="s">
        <v>40</v>
      </c>
      <c r="F265" s="267"/>
      <c r="G265" s="274">
        <f t="shared" si="12"/>
        <v>0</v>
      </c>
      <c r="H265" s="162"/>
      <c r="I265" s="485"/>
      <c r="J265" s="485"/>
      <c r="K265" s="181"/>
    </row>
    <row r="266" spans="2:11" ht="15" customHeight="1" x14ac:dyDescent="0.2">
      <c r="B266" s="189" t="s">
        <v>502</v>
      </c>
      <c r="C266" s="195" t="s">
        <v>503</v>
      </c>
      <c r="D266" s="266">
        <v>10.8</v>
      </c>
      <c r="E266" s="166" t="s">
        <v>40</v>
      </c>
      <c r="F266" s="267"/>
      <c r="G266" s="274">
        <f t="shared" si="12"/>
        <v>0</v>
      </c>
      <c r="H266" s="162"/>
      <c r="I266" s="485"/>
      <c r="J266" s="485"/>
      <c r="K266" s="181"/>
    </row>
    <row r="267" spans="2:11" ht="15" customHeight="1" x14ac:dyDescent="0.2">
      <c r="B267" s="189" t="s">
        <v>504</v>
      </c>
      <c r="C267" s="195" t="s">
        <v>505</v>
      </c>
      <c r="D267" s="266">
        <v>0.8</v>
      </c>
      <c r="E267" s="166" t="s">
        <v>40</v>
      </c>
      <c r="F267" s="267"/>
      <c r="G267" s="274">
        <f t="shared" si="12"/>
        <v>0</v>
      </c>
      <c r="H267" s="162"/>
      <c r="I267" s="485"/>
      <c r="J267" s="485"/>
      <c r="K267" s="181"/>
    </row>
    <row r="268" spans="2:11" ht="15" customHeight="1" x14ac:dyDescent="0.2">
      <c r="B268" s="189" t="s">
        <v>506</v>
      </c>
      <c r="C268" s="195" t="s">
        <v>507</v>
      </c>
      <c r="D268" s="266">
        <v>10.8</v>
      </c>
      <c r="E268" s="166" t="s">
        <v>40</v>
      </c>
      <c r="F268" s="267"/>
      <c r="G268" s="274">
        <f t="shared" si="12"/>
        <v>0</v>
      </c>
      <c r="H268" s="162"/>
      <c r="I268" s="485"/>
      <c r="J268" s="485"/>
      <c r="K268" s="181"/>
    </row>
    <row r="269" spans="2:11" ht="15" customHeight="1" x14ac:dyDescent="0.2">
      <c r="B269" s="189" t="s">
        <v>508</v>
      </c>
      <c r="C269" s="195" t="s">
        <v>509</v>
      </c>
      <c r="D269" s="266">
        <v>8.69</v>
      </c>
      <c r="E269" s="166" t="s">
        <v>40</v>
      </c>
      <c r="F269" s="267"/>
      <c r="G269" s="274">
        <f t="shared" si="12"/>
        <v>0</v>
      </c>
      <c r="H269" s="162"/>
      <c r="I269" s="485"/>
      <c r="J269" s="485"/>
      <c r="K269" s="181"/>
    </row>
    <row r="270" spans="2:11" ht="15" customHeight="1" x14ac:dyDescent="0.2">
      <c r="B270" s="189" t="s">
        <v>510</v>
      </c>
      <c r="C270" s="195" t="s">
        <v>511</v>
      </c>
      <c r="D270" s="266">
        <v>32.4</v>
      </c>
      <c r="E270" s="166" t="s">
        <v>40</v>
      </c>
      <c r="F270" s="267"/>
      <c r="G270" s="274">
        <f t="shared" si="12"/>
        <v>0</v>
      </c>
      <c r="H270" s="162"/>
      <c r="I270" s="485"/>
      <c r="J270" s="485"/>
      <c r="K270" s="181"/>
    </row>
    <row r="271" spans="2:11" ht="15" customHeight="1" x14ac:dyDescent="0.2">
      <c r="B271" s="189" t="s">
        <v>512</v>
      </c>
      <c r="C271" s="195" t="s">
        <v>513</v>
      </c>
      <c r="D271" s="266">
        <v>3.52</v>
      </c>
      <c r="E271" s="166" t="s">
        <v>40</v>
      </c>
      <c r="F271" s="267"/>
      <c r="G271" s="274">
        <f t="shared" si="12"/>
        <v>0</v>
      </c>
      <c r="H271" s="162"/>
      <c r="I271" s="485"/>
      <c r="J271" s="485"/>
      <c r="K271" s="181"/>
    </row>
    <row r="272" spans="2:11" ht="15" customHeight="1" x14ac:dyDescent="0.2">
      <c r="B272" s="189" t="s">
        <v>514</v>
      </c>
      <c r="C272" s="195" t="s">
        <v>515</v>
      </c>
      <c r="D272" s="266">
        <v>1.66</v>
      </c>
      <c r="E272" s="166" t="s">
        <v>40</v>
      </c>
      <c r="F272" s="267"/>
      <c r="G272" s="274">
        <f t="shared" si="12"/>
        <v>0</v>
      </c>
      <c r="H272" s="162"/>
      <c r="I272" s="485"/>
      <c r="J272" s="485"/>
      <c r="K272" s="181"/>
    </row>
    <row r="273" spans="2:11" ht="15" customHeight="1" x14ac:dyDescent="0.2">
      <c r="B273" s="189" t="s">
        <v>516</v>
      </c>
      <c r="C273" s="195" t="s">
        <v>517</v>
      </c>
      <c r="D273" s="266">
        <v>1.52</v>
      </c>
      <c r="E273" s="166" t="s">
        <v>40</v>
      </c>
      <c r="F273" s="267"/>
      <c r="G273" s="274">
        <f t="shared" si="12"/>
        <v>0</v>
      </c>
      <c r="H273" s="162"/>
      <c r="I273" s="485"/>
      <c r="J273" s="485"/>
      <c r="K273" s="181"/>
    </row>
    <row r="274" spans="2:11" ht="15" customHeight="1" x14ac:dyDescent="0.2">
      <c r="B274" s="189" t="s">
        <v>518</v>
      </c>
      <c r="C274" s="195" t="s">
        <v>519</v>
      </c>
      <c r="D274" s="266">
        <v>6.48</v>
      </c>
      <c r="E274" s="166" t="s">
        <v>40</v>
      </c>
      <c r="F274" s="267"/>
      <c r="G274" s="274">
        <f t="shared" si="12"/>
        <v>0</v>
      </c>
      <c r="H274" s="162"/>
      <c r="I274" s="485"/>
      <c r="J274" s="485"/>
      <c r="K274" s="181"/>
    </row>
    <row r="275" spans="2:11" ht="15" customHeight="1" x14ac:dyDescent="0.2">
      <c r="B275" s="189" t="s">
        <v>520</v>
      </c>
      <c r="C275" s="195" t="s">
        <v>521</v>
      </c>
      <c r="D275" s="266">
        <v>33.409999999999997</v>
      </c>
      <c r="E275" s="166" t="s">
        <v>40</v>
      </c>
      <c r="F275" s="267"/>
      <c r="G275" s="274">
        <f t="shared" si="12"/>
        <v>0</v>
      </c>
      <c r="H275" s="162"/>
      <c r="I275" s="485"/>
      <c r="J275" s="485"/>
      <c r="K275" s="181"/>
    </row>
    <row r="276" spans="2:11" ht="15" customHeight="1" x14ac:dyDescent="0.2">
      <c r="B276" s="189" t="s">
        <v>522</v>
      </c>
      <c r="C276" s="195" t="s">
        <v>523</v>
      </c>
      <c r="D276" s="266">
        <v>18.14</v>
      </c>
      <c r="E276" s="166" t="s">
        <v>40</v>
      </c>
      <c r="F276" s="267"/>
      <c r="G276" s="274">
        <f t="shared" si="12"/>
        <v>0</v>
      </c>
      <c r="H276" s="162"/>
      <c r="I276" s="485"/>
      <c r="J276" s="485"/>
      <c r="K276" s="181"/>
    </row>
    <row r="277" spans="2:11" ht="15" customHeight="1" x14ac:dyDescent="0.2">
      <c r="B277" s="189" t="s">
        <v>524</v>
      </c>
      <c r="C277" s="195" t="s">
        <v>525</v>
      </c>
      <c r="D277" s="266">
        <v>96</v>
      </c>
      <c r="E277" s="166" t="s">
        <v>40</v>
      </c>
      <c r="F277" s="267"/>
      <c r="G277" s="274">
        <f t="shared" si="12"/>
        <v>0</v>
      </c>
      <c r="H277" s="162"/>
      <c r="I277" s="485"/>
      <c r="J277" s="485"/>
      <c r="K277" s="181"/>
    </row>
    <row r="278" spans="2:11" ht="15" customHeight="1" x14ac:dyDescent="0.2">
      <c r="B278" s="189" t="s">
        <v>526</v>
      </c>
      <c r="C278" s="195" t="s">
        <v>527</v>
      </c>
      <c r="D278" s="266">
        <v>19</v>
      </c>
      <c r="E278" s="166" t="s">
        <v>40</v>
      </c>
      <c r="F278" s="267"/>
      <c r="G278" s="274">
        <f t="shared" si="12"/>
        <v>0</v>
      </c>
      <c r="H278" s="162"/>
      <c r="I278" s="485"/>
      <c r="J278" s="485"/>
      <c r="K278" s="181"/>
    </row>
    <row r="279" spans="2:11" ht="15" customHeight="1" x14ac:dyDescent="0.2">
      <c r="B279" s="189" t="s">
        <v>528</v>
      </c>
      <c r="C279" s="195" t="s">
        <v>529</v>
      </c>
      <c r="D279" s="266">
        <v>15.46</v>
      </c>
      <c r="E279" s="166" t="s">
        <v>40</v>
      </c>
      <c r="F279" s="267"/>
      <c r="G279" s="274">
        <f t="shared" si="12"/>
        <v>0</v>
      </c>
      <c r="H279" s="162"/>
      <c r="I279" s="485"/>
      <c r="J279" s="485"/>
      <c r="K279" s="181"/>
    </row>
    <row r="280" spans="2:11" ht="15" customHeight="1" x14ac:dyDescent="0.2">
      <c r="B280" s="189" t="s">
        <v>530</v>
      </c>
      <c r="C280" s="195" t="s">
        <v>531</v>
      </c>
      <c r="D280" s="266">
        <v>72</v>
      </c>
      <c r="E280" s="166" t="s">
        <v>40</v>
      </c>
      <c r="F280" s="267"/>
      <c r="G280" s="274">
        <f t="shared" si="12"/>
        <v>0</v>
      </c>
      <c r="H280" s="162"/>
      <c r="I280" s="485"/>
      <c r="J280" s="485"/>
      <c r="K280" s="181"/>
    </row>
    <row r="281" spans="2:11" ht="15" customHeight="1" x14ac:dyDescent="0.2">
      <c r="B281" s="189" t="s">
        <v>532</v>
      </c>
      <c r="C281" s="195" t="s">
        <v>533</v>
      </c>
      <c r="D281" s="266">
        <v>23.04</v>
      </c>
      <c r="E281" s="166" t="s">
        <v>40</v>
      </c>
      <c r="F281" s="267"/>
      <c r="G281" s="274">
        <f t="shared" si="12"/>
        <v>0</v>
      </c>
      <c r="H281" s="162"/>
      <c r="I281" s="485"/>
      <c r="J281" s="485"/>
      <c r="K281" s="181"/>
    </row>
    <row r="282" spans="2:11" ht="15" customHeight="1" x14ac:dyDescent="0.2">
      <c r="B282" s="189" t="s">
        <v>534</v>
      </c>
      <c r="C282" s="195" t="s">
        <v>535</v>
      </c>
      <c r="D282" s="266">
        <v>64.8</v>
      </c>
      <c r="E282" s="166" t="s">
        <v>40</v>
      </c>
      <c r="F282" s="267"/>
      <c r="G282" s="274">
        <f t="shared" si="12"/>
        <v>0</v>
      </c>
      <c r="H282" s="162"/>
      <c r="I282" s="485"/>
      <c r="J282" s="485"/>
      <c r="K282" s="181"/>
    </row>
    <row r="283" spans="2:11" ht="15" customHeight="1" x14ac:dyDescent="0.2">
      <c r="B283" s="189" t="s">
        <v>536</v>
      </c>
      <c r="C283" s="195" t="s">
        <v>537</v>
      </c>
      <c r="D283" s="266">
        <v>16</v>
      </c>
      <c r="E283" s="166" t="s">
        <v>40</v>
      </c>
      <c r="F283" s="267"/>
      <c r="G283" s="274">
        <f t="shared" si="12"/>
        <v>0</v>
      </c>
      <c r="H283" s="162"/>
      <c r="I283" s="485"/>
      <c r="J283" s="485"/>
      <c r="K283" s="181"/>
    </row>
    <row r="284" spans="2:11" ht="15" customHeight="1" x14ac:dyDescent="0.2">
      <c r="B284" s="189" t="s">
        <v>538</v>
      </c>
      <c r="C284" s="195" t="s">
        <v>539</v>
      </c>
      <c r="D284" s="266">
        <v>19.2</v>
      </c>
      <c r="E284" s="166" t="s">
        <v>40</v>
      </c>
      <c r="F284" s="267"/>
      <c r="G284" s="274">
        <f t="shared" si="12"/>
        <v>0</v>
      </c>
      <c r="H284" s="162"/>
      <c r="I284" s="485"/>
      <c r="J284" s="485"/>
      <c r="K284" s="181"/>
    </row>
    <row r="285" spans="2:11" ht="15" customHeight="1" x14ac:dyDescent="0.2">
      <c r="B285" s="189" t="s">
        <v>540</v>
      </c>
      <c r="C285" s="195" t="s">
        <v>541</v>
      </c>
      <c r="D285" s="266">
        <v>36</v>
      </c>
      <c r="E285" s="166" t="s">
        <v>40</v>
      </c>
      <c r="F285" s="267"/>
      <c r="G285" s="274">
        <f t="shared" si="12"/>
        <v>0</v>
      </c>
      <c r="H285" s="162"/>
      <c r="I285" s="485"/>
      <c r="J285" s="485"/>
      <c r="K285" s="181"/>
    </row>
    <row r="286" spans="2:11" ht="15" customHeight="1" x14ac:dyDescent="0.2">
      <c r="B286" s="189" t="s">
        <v>542</v>
      </c>
      <c r="C286" s="207" t="s">
        <v>543</v>
      </c>
      <c r="D286" s="266">
        <v>48.28</v>
      </c>
      <c r="E286" s="166" t="s">
        <v>40</v>
      </c>
      <c r="F286" s="267"/>
      <c r="G286" s="274">
        <f t="shared" si="12"/>
        <v>0</v>
      </c>
      <c r="H286" s="162"/>
      <c r="I286" s="485"/>
      <c r="J286" s="485"/>
      <c r="K286" s="181"/>
    </row>
    <row r="287" spans="2:11" ht="15" customHeight="1" x14ac:dyDescent="0.2">
      <c r="B287" s="189" t="s">
        <v>544</v>
      </c>
      <c r="C287" s="207" t="s">
        <v>545</v>
      </c>
      <c r="D287" s="266">
        <v>8.81</v>
      </c>
      <c r="E287" s="166" t="s">
        <v>40</v>
      </c>
      <c r="F287" s="267"/>
      <c r="G287" s="274">
        <f t="shared" si="12"/>
        <v>0</v>
      </c>
      <c r="H287" s="162"/>
      <c r="I287" s="485"/>
      <c r="J287" s="485"/>
      <c r="K287" s="181"/>
    </row>
    <row r="288" spans="2:11" ht="15" customHeight="1" x14ac:dyDescent="0.2">
      <c r="B288" s="189" t="s">
        <v>546</v>
      </c>
      <c r="C288" s="207" t="s">
        <v>547</v>
      </c>
      <c r="D288" s="266">
        <v>3.8</v>
      </c>
      <c r="E288" s="166" t="s">
        <v>40</v>
      </c>
      <c r="F288" s="267"/>
      <c r="G288" s="274">
        <f t="shared" si="12"/>
        <v>0</v>
      </c>
      <c r="H288" s="162"/>
      <c r="I288" s="485"/>
      <c r="J288" s="485"/>
      <c r="K288" s="181"/>
    </row>
    <row r="289" spans="2:11" ht="15" customHeight="1" x14ac:dyDescent="0.2">
      <c r="B289" s="189" t="s">
        <v>548</v>
      </c>
      <c r="C289" s="207" t="s">
        <v>549</v>
      </c>
      <c r="D289" s="266">
        <v>3.58</v>
      </c>
      <c r="E289" s="166" t="s">
        <v>40</v>
      </c>
      <c r="F289" s="267"/>
      <c r="G289" s="274">
        <f t="shared" si="12"/>
        <v>0</v>
      </c>
      <c r="H289" s="162"/>
      <c r="I289" s="485"/>
      <c r="J289" s="485"/>
      <c r="K289" s="181"/>
    </row>
    <row r="290" spans="2:11" ht="15" customHeight="1" x14ac:dyDescent="0.2">
      <c r="B290" s="189" t="s">
        <v>550</v>
      </c>
      <c r="C290" s="207" t="s">
        <v>551</v>
      </c>
      <c r="D290" s="266">
        <v>10</v>
      </c>
      <c r="E290" s="166" t="s">
        <v>273</v>
      </c>
      <c r="F290" s="267"/>
      <c r="G290" s="274">
        <f t="shared" si="12"/>
        <v>0</v>
      </c>
      <c r="H290" s="162"/>
      <c r="I290" s="485"/>
      <c r="J290" s="485"/>
      <c r="K290" s="181" t="s">
        <v>552</v>
      </c>
    </row>
    <row r="291" spans="2:11" ht="22.5" x14ac:dyDescent="0.2">
      <c r="B291" s="189" t="s">
        <v>553</v>
      </c>
      <c r="C291" s="207" t="s">
        <v>554</v>
      </c>
      <c r="D291" s="275">
        <f>260+(95/2)</f>
        <v>307.5</v>
      </c>
      <c r="E291" s="276" t="s">
        <v>273</v>
      </c>
      <c r="F291" s="255"/>
      <c r="G291" s="274">
        <f t="shared" si="12"/>
        <v>0</v>
      </c>
      <c r="H291" s="162"/>
      <c r="I291" s="485"/>
      <c r="J291" s="485"/>
      <c r="K291" s="526" t="s">
        <v>555</v>
      </c>
    </row>
    <row r="292" spans="2:11" ht="15" customHeight="1" x14ac:dyDescent="0.2">
      <c r="B292" s="189" t="s">
        <v>556</v>
      </c>
      <c r="C292" s="277" t="s">
        <v>557</v>
      </c>
      <c r="D292" s="266">
        <f>14.5*2.6</f>
        <v>37.700000000000003</v>
      </c>
      <c r="E292" s="175" t="s">
        <v>40</v>
      </c>
      <c r="F292" s="255"/>
      <c r="G292" s="177">
        <f t="shared" si="12"/>
        <v>0</v>
      </c>
      <c r="H292" s="169"/>
      <c r="I292" s="484"/>
      <c r="J292" s="484"/>
      <c r="K292" s="170"/>
    </row>
    <row r="293" spans="2:11" ht="15" customHeight="1" x14ac:dyDescent="0.2">
      <c r="B293" s="189" t="s">
        <v>558</v>
      </c>
      <c r="C293" s="207" t="s">
        <v>559</v>
      </c>
      <c r="D293" s="275">
        <v>3</v>
      </c>
      <c r="E293" s="175" t="s">
        <v>40</v>
      </c>
      <c r="F293" s="284"/>
      <c r="G293" s="177">
        <f t="shared" si="12"/>
        <v>0</v>
      </c>
      <c r="H293" s="169"/>
      <c r="I293" s="484"/>
      <c r="J293" s="484"/>
      <c r="K293" s="170"/>
    </row>
    <row r="294" spans="2:11" ht="15" customHeight="1" x14ac:dyDescent="0.2">
      <c r="B294" s="189" t="s">
        <v>560</v>
      </c>
      <c r="C294" s="207" t="s">
        <v>561</v>
      </c>
      <c r="D294" s="275">
        <v>2</v>
      </c>
      <c r="E294" s="175" t="s">
        <v>40</v>
      </c>
      <c r="F294" s="284"/>
      <c r="G294" s="177">
        <f t="shared" si="12"/>
        <v>0</v>
      </c>
      <c r="H294" s="169"/>
      <c r="I294" s="484"/>
      <c r="J294" s="484"/>
      <c r="K294" s="170"/>
    </row>
    <row r="295" spans="2:11" ht="15" customHeight="1" x14ac:dyDescent="0.25">
      <c r="B295" s="189"/>
      <c r="C295" s="562" t="s">
        <v>251</v>
      </c>
      <c r="D295" s="562"/>
      <c r="E295" s="562"/>
      <c r="F295" s="562"/>
      <c r="G295" s="278">
        <f>SUM(G262:G294)</f>
        <v>0</v>
      </c>
      <c r="H295" s="162"/>
      <c r="I295" s="473">
        <f>SUM(I262:I292)</f>
        <v>0</v>
      </c>
      <c r="J295" s="485"/>
      <c r="K295" s="181"/>
    </row>
    <row r="296" spans="2:11" ht="15" customHeight="1" x14ac:dyDescent="0.2">
      <c r="B296" s="406" t="s">
        <v>562</v>
      </c>
      <c r="C296" s="407" t="s">
        <v>563</v>
      </c>
      <c r="D296" s="408"/>
      <c r="E296" s="409"/>
      <c r="F296" s="410"/>
      <c r="G296" s="411"/>
      <c r="H296" s="412"/>
      <c r="I296" s="509"/>
      <c r="J296" s="509"/>
      <c r="K296" s="413"/>
    </row>
    <row r="297" spans="2:11" ht="15" customHeight="1" x14ac:dyDescent="0.2">
      <c r="B297" s="189" t="s">
        <v>564</v>
      </c>
      <c r="C297" s="204" t="s">
        <v>565</v>
      </c>
      <c r="D297" s="266">
        <v>2</v>
      </c>
      <c r="E297" s="166" t="s">
        <v>273</v>
      </c>
      <c r="F297" s="267"/>
      <c r="G297" s="168">
        <f t="shared" ref="G297:G319" si="13">F297*D297</f>
        <v>0</v>
      </c>
      <c r="H297" s="169"/>
      <c r="I297" s="484"/>
      <c r="J297" s="484"/>
      <c r="K297" s="170"/>
    </row>
    <row r="298" spans="2:11" ht="15" customHeight="1" x14ac:dyDescent="0.2">
      <c r="B298" s="189" t="s">
        <v>566</v>
      </c>
      <c r="C298" s="204" t="s">
        <v>567</v>
      </c>
      <c r="D298" s="266">
        <v>2</v>
      </c>
      <c r="E298" s="166" t="s">
        <v>273</v>
      </c>
      <c r="F298" s="267"/>
      <c r="G298" s="168">
        <f t="shared" si="13"/>
        <v>0</v>
      </c>
      <c r="H298" s="169"/>
      <c r="I298" s="484"/>
      <c r="J298" s="484"/>
      <c r="K298" s="170"/>
    </row>
    <row r="299" spans="2:11" ht="15" customHeight="1" x14ac:dyDescent="0.2">
      <c r="B299" s="189" t="s">
        <v>568</v>
      </c>
      <c r="C299" s="204" t="s">
        <v>569</v>
      </c>
      <c r="D299" s="266">
        <v>17</v>
      </c>
      <c r="E299" s="166" t="s">
        <v>273</v>
      </c>
      <c r="F299" s="267"/>
      <c r="G299" s="168">
        <f t="shared" si="13"/>
        <v>0</v>
      </c>
      <c r="H299" s="169"/>
      <c r="I299" s="484"/>
      <c r="J299" s="484"/>
      <c r="K299" s="170"/>
    </row>
    <row r="300" spans="2:11" ht="15" customHeight="1" x14ac:dyDescent="0.2">
      <c r="B300" s="189" t="s">
        <v>570</v>
      </c>
      <c r="C300" s="204" t="s">
        <v>571</v>
      </c>
      <c r="D300" s="266">
        <v>3</v>
      </c>
      <c r="E300" s="166" t="s">
        <v>273</v>
      </c>
      <c r="F300" s="267"/>
      <c r="G300" s="168">
        <f t="shared" si="13"/>
        <v>0</v>
      </c>
      <c r="H300" s="169"/>
      <c r="I300" s="484"/>
      <c r="J300" s="484"/>
      <c r="K300" s="170"/>
    </row>
    <row r="301" spans="2:11" ht="15" customHeight="1" x14ac:dyDescent="0.2">
      <c r="B301" s="189" t="s">
        <v>572</v>
      </c>
      <c r="C301" s="204" t="s">
        <v>573</v>
      </c>
      <c r="D301" s="266">
        <v>3</v>
      </c>
      <c r="E301" s="166" t="s">
        <v>273</v>
      </c>
      <c r="F301" s="267"/>
      <c r="G301" s="168">
        <f t="shared" si="13"/>
        <v>0</v>
      </c>
      <c r="H301" s="169"/>
      <c r="I301" s="484"/>
      <c r="J301" s="484"/>
      <c r="K301" s="170"/>
    </row>
    <row r="302" spans="2:11" ht="15" customHeight="1" x14ac:dyDescent="0.2">
      <c r="B302" s="189" t="s">
        <v>574</v>
      </c>
      <c r="C302" s="204" t="s">
        <v>575</v>
      </c>
      <c r="D302" s="266">
        <v>29</v>
      </c>
      <c r="E302" s="166" t="s">
        <v>273</v>
      </c>
      <c r="F302" s="267"/>
      <c r="G302" s="168">
        <f t="shared" si="13"/>
        <v>0</v>
      </c>
      <c r="H302" s="169"/>
      <c r="I302" s="484"/>
      <c r="J302" s="484"/>
      <c r="K302" s="170"/>
    </row>
    <row r="303" spans="2:11" ht="15" customHeight="1" x14ac:dyDescent="0.2">
      <c r="B303" s="189" t="s">
        <v>576</v>
      </c>
      <c r="C303" s="204" t="s">
        <v>577</v>
      </c>
      <c r="D303" s="266">
        <v>5</v>
      </c>
      <c r="E303" s="166" t="s">
        <v>273</v>
      </c>
      <c r="F303" s="267"/>
      <c r="G303" s="168">
        <f t="shared" si="13"/>
        <v>0</v>
      </c>
      <c r="H303" s="169"/>
      <c r="I303" s="484"/>
      <c r="J303" s="484"/>
      <c r="K303" s="170"/>
    </row>
    <row r="304" spans="2:11" ht="15" customHeight="1" x14ac:dyDescent="0.2">
      <c r="B304" s="189" t="s">
        <v>578</v>
      </c>
      <c r="C304" s="204" t="s">
        <v>579</v>
      </c>
      <c r="D304" s="266">
        <v>11</v>
      </c>
      <c r="E304" s="166" t="s">
        <v>273</v>
      </c>
      <c r="F304" s="267"/>
      <c r="G304" s="168">
        <f t="shared" si="13"/>
        <v>0</v>
      </c>
      <c r="H304" s="169"/>
      <c r="I304" s="484"/>
      <c r="J304" s="484"/>
      <c r="K304" s="170"/>
    </row>
    <row r="305" spans="2:11" ht="15" customHeight="1" x14ac:dyDescent="0.2">
      <c r="B305" s="189" t="s">
        <v>580</v>
      </c>
      <c r="C305" s="204" t="s">
        <v>581</v>
      </c>
      <c r="D305" s="266">
        <v>3</v>
      </c>
      <c r="E305" s="166" t="s">
        <v>273</v>
      </c>
      <c r="F305" s="267"/>
      <c r="G305" s="168">
        <f t="shared" si="13"/>
        <v>0</v>
      </c>
      <c r="H305" s="169"/>
      <c r="I305" s="484"/>
      <c r="J305" s="484"/>
      <c r="K305" s="170"/>
    </row>
    <row r="306" spans="2:11" ht="15" customHeight="1" x14ac:dyDescent="0.2">
      <c r="B306" s="189" t="s">
        <v>582</v>
      </c>
      <c r="C306" s="204" t="s">
        <v>583</v>
      </c>
      <c r="D306" s="266">
        <v>10</v>
      </c>
      <c r="E306" s="166" t="s">
        <v>273</v>
      </c>
      <c r="F306" s="267"/>
      <c r="G306" s="168">
        <f t="shared" si="13"/>
        <v>0</v>
      </c>
      <c r="H306" s="169"/>
      <c r="I306" s="484"/>
      <c r="J306" s="484"/>
      <c r="K306" s="170"/>
    </row>
    <row r="307" spans="2:11" ht="15" customHeight="1" x14ac:dyDescent="0.2">
      <c r="B307" s="189" t="s">
        <v>584</v>
      </c>
      <c r="C307" s="204" t="s">
        <v>585</v>
      </c>
      <c r="D307" s="266">
        <v>2</v>
      </c>
      <c r="E307" s="166" t="s">
        <v>273</v>
      </c>
      <c r="F307" s="267"/>
      <c r="G307" s="168">
        <f t="shared" si="13"/>
        <v>0</v>
      </c>
      <c r="H307" s="169"/>
      <c r="I307" s="484"/>
      <c r="J307" s="484"/>
      <c r="K307" s="170"/>
    </row>
    <row r="308" spans="2:11" ht="15" customHeight="1" x14ac:dyDescent="0.2">
      <c r="B308" s="189" t="s">
        <v>586</v>
      </c>
      <c r="C308" s="204" t="s">
        <v>587</v>
      </c>
      <c r="D308" s="266">
        <v>4</v>
      </c>
      <c r="E308" s="166" t="s">
        <v>273</v>
      </c>
      <c r="F308" s="267"/>
      <c r="G308" s="168">
        <f t="shared" si="13"/>
        <v>0</v>
      </c>
      <c r="H308" s="169"/>
      <c r="I308" s="484"/>
      <c r="J308" s="484"/>
      <c r="K308" s="170"/>
    </row>
    <row r="309" spans="2:11" ht="15" customHeight="1" x14ac:dyDescent="0.2">
      <c r="B309" s="189" t="s">
        <v>588</v>
      </c>
      <c r="C309" s="204" t="s">
        <v>589</v>
      </c>
      <c r="D309" s="266">
        <v>1</v>
      </c>
      <c r="E309" s="166" t="s">
        <v>273</v>
      </c>
      <c r="F309" s="267"/>
      <c r="G309" s="168">
        <f t="shared" si="13"/>
        <v>0</v>
      </c>
      <c r="H309" s="169"/>
      <c r="I309" s="484"/>
      <c r="J309" s="484"/>
      <c r="K309" s="170"/>
    </row>
    <row r="310" spans="2:11" ht="15" customHeight="1" x14ac:dyDescent="0.2">
      <c r="B310" s="189" t="s">
        <v>590</v>
      </c>
      <c r="C310" s="204" t="s">
        <v>591</v>
      </c>
      <c r="D310" s="266">
        <v>9</v>
      </c>
      <c r="E310" s="166" t="s">
        <v>273</v>
      </c>
      <c r="F310" s="267"/>
      <c r="G310" s="168">
        <f t="shared" si="13"/>
        <v>0</v>
      </c>
      <c r="H310" s="169"/>
      <c r="I310" s="484"/>
      <c r="J310" s="484"/>
      <c r="K310" s="427"/>
    </row>
    <row r="311" spans="2:11" ht="15" customHeight="1" x14ac:dyDescent="0.2">
      <c r="B311" s="189" t="s">
        <v>592</v>
      </c>
      <c r="C311" s="204" t="s">
        <v>593</v>
      </c>
      <c r="D311" s="266">
        <v>3</v>
      </c>
      <c r="E311" s="166" t="s">
        <v>273</v>
      </c>
      <c r="F311" s="267"/>
      <c r="G311" s="168">
        <f t="shared" si="13"/>
        <v>0</v>
      </c>
      <c r="H311" s="169"/>
      <c r="I311" s="484"/>
      <c r="J311" s="484"/>
      <c r="K311" s="427"/>
    </row>
    <row r="312" spans="2:11" ht="15" customHeight="1" x14ac:dyDescent="0.2">
      <c r="B312" s="189" t="s">
        <v>594</v>
      </c>
      <c r="C312" s="204" t="s">
        <v>595</v>
      </c>
      <c r="D312" s="266">
        <v>1</v>
      </c>
      <c r="E312" s="166" t="s">
        <v>273</v>
      </c>
      <c r="F312" s="267"/>
      <c r="G312" s="168">
        <f t="shared" si="13"/>
        <v>0</v>
      </c>
      <c r="H312" s="169"/>
      <c r="I312" s="484"/>
      <c r="J312" s="484"/>
      <c r="K312" s="427"/>
    </row>
    <row r="313" spans="2:11" ht="15" customHeight="1" x14ac:dyDescent="0.2">
      <c r="B313" s="189" t="s">
        <v>596</v>
      </c>
      <c r="C313" s="204" t="s">
        <v>597</v>
      </c>
      <c r="D313" s="266">
        <v>1</v>
      </c>
      <c r="E313" s="166" t="s">
        <v>273</v>
      </c>
      <c r="F313" s="267"/>
      <c r="G313" s="168">
        <f t="shared" si="13"/>
        <v>0</v>
      </c>
      <c r="H313" s="169"/>
      <c r="I313" s="484"/>
      <c r="J313" s="484"/>
      <c r="K313" s="427"/>
    </row>
    <row r="314" spans="2:11" ht="15" customHeight="1" x14ac:dyDescent="0.2">
      <c r="B314" s="189" t="s">
        <v>598</v>
      </c>
      <c r="C314" s="204" t="s">
        <v>599</v>
      </c>
      <c r="D314" s="266">
        <v>8</v>
      </c>
      <c r="E314" s="166" t="s">
        <v>273</v>
      </c>
      <c r="F314" s="267"/>
      <c r="G314" s="168">
        <f t="shared" si="13"/>
        <v>0</v>
      </c>
      <c r="H314" s="169"/>
      <c r="I314" s="484"/>
      <c r="J314" s="484"/>
      <c r="K314" s="427"/>
    </row>
    <row r="315" spans="2:11" ht="15" customHeight="1" x14ac:dyDescent="0.2">
      <c r="B315" s="189" t="s">
        <v>600</v>
      </c>
      <c r="C315" s="204" t="s">
        <v>601</v>
      </c>
      <c r="D315" s="266">
        <v>3</v>
      </c>
      <c r="E315" s="166" t="s">
        <v>273</v>
      </c>
      <c r="F315" s="267"/>
      <c r="G315" s="168">
        <f t="shared" si="13"/>
        <v>0</v>
      </c>
      <c r="H315" s="169"/>
      <c r="I315" s="484"/>
      <c r="J315" s="484"/>
      <c r="K315" s="427"/>
    </row>
    <row r="316" spans="2:11" ht="15" customHeight="1" x14ac:dyDescent="0.2">
      <c r="B316" s="189" t="s">
        <v>602</v>
      </c>
      <c r="C316" s="190" t="s">
        <v>603</v>
      </c>
      <c r="D316" s="266">
        <v>2</v>
      </c>
      <c r="E316" s="166" t="s">
        <v>273</v>
      </c>
      <c r="F316" s="267"/>
      <c r="G316" s="168">
        <f t="shared" si="13"/>
        <v>0</v>
      </c>
      <c r="H316" s="169"/>
      <c r="I316" s="484"/>
      <c r="J316" s="484"/>
      <c r="K316" s="427"/>
    </row>
    <row r="317" spans="2:11" ht="15" customHeight="1" x14ac:dyDescent="0.2">
      <c r="B317" s="189" t="s">
        <v>604</v>
      </c>
      <c r="C317" s="190" t="s">
        <v>605</v>
      </c>
      <c r="D317" s="266">
        <v>1</v>
      </c>
      <c r="E317" s="166" t="s">
        <v>273</v>
      </c>
      <c r="F317" s="267"/>
      <c r="G317" s="168">
        <f t="shared" si="13"/>
        <v>0</v>
      </c>
      <c r="H317" s="169"/>
      <c r="I317" s="484"/>
      <c r="J317" s="484"/>
      <c r="K317" s="427"/>
    </row>
    <row r="318" spans="2:11" ht="15" customHeight="1" x14ac:dyDescent="0.2">
      <c r="B318" s="189" t="s">
        <v>606</v>
      </c>
      <c r="C318" s="190" t="s">
        <v>607</v>
      </c>
      <c r="D318" s="266">
        <v>4</v>
      </c>
      <c r="E318" s="166" t="s">
        <v>273</v>
      </c>
      <c r="F318" s="267"/>
      <c r="G318" s="168">
        <f t="shared" si="13"/>
        <v>0</v>
      </c>
      <c r="H318" s="169"/>
      <c r="I318" s="484"/>
      <c r="J318" s="484"/>
      <c r="K318" s="427"/>
    </row>
    <row r="319" spans="2:11" ht="15" customHeight="1" x14ac:dyDescent="0.2">
      <c r="B319" s="189" t="s">
        <v>608</v>
      </c>
      <c r="C319" s="206" t="s">
        <v>609</v>
      </c>
      <c r="D319" s="275"/>
      <c r="E319" s="276" t="s">
        <v>273</v>
      </c>
      <c r="F319" s="553"/>
      <c r="G319" s="168">
        <f t="shared" si="13"/>
        <v>0</v>
      </c>
      <c r="H319" s="169"/>
      <c r="I319" s="489"/>
      <c r="J319" s="484"/>
      <c r="K319" s="427"/>
    </row>
    <row r="320" spans="2:11" ht="15" customHeight="1" x14ac:dyDescent="0.25">
      <c r="B320" s="189"/>
      <c r="C320" s="562" t="s">
        <v>251</v>
      </c>
      <c r="D320" s="562"/>
      <c r="E320" s="562"/>
      <c r="F320" s="562"/>
      <c r="G320" s="248">
        <f>SUM(G297:G319)</f>
        <v>0</v>
      </c>
      <c r="H320" s="169"/>
      <c r="I320" s="472">
        <f>SUM(I297:I318)</f>
        <v>0</v>
      </c>
      <c r="J320" s="484"/>
      <c r="K320" s="427"/>
    </row>
    <row r="321" spans="2:11" ht="15" customHeight="1" x14ac:dyDescent="0.2">
      <c r="B321" s="183" t="s">
        <v>610</v>
      </c>
      <c r="C321" s="415" t="s">
        <v>611</v>
      </c>
      <c r="D321" s="416"/>
      <c r="E321" s="417"/>
      <c r="F321" s="418"/>
      <c r="G321" s="419"/>
      <c r="H321" s="419"/>
      <c r="I321" s="474"/>
      <c r="J321" s="474"/>
      <c r="K321" s="428"/>
    </row>
    <row r="322" spans="2:11" ht="15" customHeight="1" x14ac:dyDescent="0.2">
      <c r="B322" s="189" t="s">
        <v>612</v>
      </c>
      <c r="C322" s="204" t="s">
        <v>613</v>
      </c>
      <c r="D322" s="165">
        <v>40</v>
      </c>
      <c r="E322" s="166" t="s">
        <v>40</v>
      </c>
      <c r="F322" s="255"/>
      <c r="G322" s="168">
        <f>F322*D322</f>
        <v>0</v>
      </c>
      <c r="H322" s="220"/>
      <c r="I322" s="491"/>
      <c r="J322" s="491"/>
      <c r="K322" s="427"/>
    </row>
    <row r="323" spans="2:11" ht="15" customHeight="1" x14ac:dyDescent="0.2">
      <c r="B323" s="189" t="s">
        <v>614</v>
      </c>
      <c r="C323" s="207" t="s">
        <v>615</v>
      </c>
      <c r="D323" s="275">
        <v>1.85</v>
      </c>
      <c r="E323" s="166" t="s">
        <v>40</v>
      </c>
      <c r="F323" s="255"/>
      <c r="G323" s="168">
        <f>F323*D323</f>
        <v>0</v>
      </c>
      <c r="H323" s="162"/>
      <c r="I323" s="485"/>
      <c r="J323" s="485"/>
      <c r="K323" s="429"/>
    </row>
    <row r="324" spans="2:11" ht="15" customHeight="1" x14ac:dyDescent="0.2">
      <c r="B324" s="189" t="s">
        <v>616</v>
      </c>
      <c r="C324" s="207" t="s">
        <v>617</v>
      </c>
      <c r="D324" s="275">
        <v>3.7</v>
      </c>
      <c r="E324" s="166" t="s">
        <v>40</v>
      </c>
      <c r="F324" s="255"/>
      <c r="G324" s="168">
        <f>F324*D324</f>
        <v>0</v>
      </c>
      <c r="H324" s="162"/>
      <c r="I324" s="485"/>
      <c r="J324" s="485"/>
      <c r="K324" s="429"/>
    </row>
    <row r="325" spans="2:11" ht="15" customHeight="1" x14ac:dyDescent="0.2">
      <c r="B325" s="189" t="s">
        <v>618</v>
      </c>
      <c r="C325" s="207" t="s">
        <v>619</v>
      </c>
      <c r="D325" s="275">
        <v>8.5</v>
      </c>
      <c r="E325" s="276" t="s">
        <v>40</v>
      </c>
      <c r="F325" s="284"/>
      <c r="G325" s="371">
        <f>F325*D325</f>
        <v>0</v>
      </c>
      <c r="H325" s="370"/>
      <c r="I325" s="488"/>
      <c r="J325" s="488"/>
      <c r="K325" s="429"/>
    </row>
    <row r="326" spans="2:11" ht="15" customHeight="1" x14ac:dyDescent="0.25">
      <c r="B326" s="189"/>
      <c r="C326" s="561" t="s">
        <v>251</v>
      </c>
      <c r="D326" s="561"/>
      <c r="E326" s="561"/>
      <c r="F326" s="561"/>
      <c r="G326" s="182">
        <f>SUM(G322:G325)</f>
        <v>0</v>
      </c>
      <c r="H326" s="169"/>
      <c r="I326" s="470">
        <f>SUM(I322:I325)</f>
        <v>0</v>
      </c>
      <c r="J326" s="510"/>
      <c r="K326" s="430"/>
    </row>
    <row r="327" spans="2:11" ht="15" customHeight="1" x14ac:dyDescent="0.25">
      <c r="B327" s="183" t="s">
        <v>620</v>
      </c>
      <c r="C327" s="397" t="s">
        <v>621</v>
      </c>
      <c r="D327" s="397"/>
      <c r="E327" s="397"/>
      <c r="F327" s="397"/>
      <c r="G327" s="397"/>
      <c r="H327" s="420"/>
      <c r="I327" s="511"/>
      <c r="J327" s="511"/>
      <c r="K327" s="431"/>
    </row>
    <row r="328" spans="2:11" ht="15" customHeight="1" x14ac:dyDescent="0.2">
      <c r="B328" s="529" t="s">
        <v>622</v>
      </c>
      <c r="C328" s="369" t="s">
        <v>623</v>
      </c>
      <c r="D328" s="269">
        <v>19.170000000000002</v>
      </c>
      <c r="E328" s="368" t="s">
        <v>40</v>
      </c>
      <c r="F328" s="267"/>
      <c r="G328" s="367">
        <f t="shared" ref="G328:G334" si="14">F328*D328</f>
        <v>0</v>
      </c>
      <c r="H328" s="220"/>
      <c r="I328" s="491"/>
      <c r="J328" s="491"/>
      <c r="K328" s="427"/>
    </row>
    <row r="329" spans="2:11" ht="15" customHeight="1" x14ac:dyDescent="0.2">
      <c r="B329" s="189" t="s">
        <v>624</v>
      </c>
      <c r="C329" s="279" t="s">
        <v>625</v>
      </c>
      <c r="D329" s="266">
        <v>15.47</v>
      </c>
      <c r="E329" s="166" t="s">
        <v>40</v>
      </c>
      <c r="F329" s="267"/>
      <c r="G329" s="168">
        <f t="shared" si="14"/>
        <v>0</v>
      </c>
      <c r="H329" s="169"/>
      <c r="I329" s="484"/>
      <c r="J329" s="484"/>
      <c r="K329" s="427"/>
    </row>
    <row r="330" spans="2:11" ht="15" customHeight="1" x14ac:dyDescent="0.2">
      <c r="B330" s="529" t="s">
        <v>626</v>
      </c>
      <c r="C330" s="279" t="s">
        <v>627</v>
      </c>
      <c r="D330" s="266">
        <v>10.62</v>
      </c>
      <c r="E330" s="166" t="s">
        <v>40</v>
      </c>
      <c r="F330" s="267"/>
      <c r="G330" s="168">
        <f t="shared" si="14"/>
        <v>0</v>
      </c>
      <c r="H330" s="169"/>
      <c r="I330" s="484"/>
      <c r="J330" s="484"/>
      <c r="K330" s="427"/>
    </row>
    <row r="331" spans="2:11" ht="15" customHeight="1" x14ac:dyDescent="0.2">
      <c r="B331" s="189" t="s">
        <v>628</v>
      </c>
      <c r="C331" s="279" t="s">
        <v>629</v>
      </c>
      <c r="D331" s="266">
        <v>17.09</v>
      </c>
      <c r="E331" s="166" t="s">
        <v>40</v>
      </c>
      <c r="F331" s="267"/>
      <c r="G331" s="168">
        <f t="shared" si="14"/>
        <v>0</v>
      </c>
      <c r="H331" s="169"/>
      <c r="I331" s="484"/>
      <c r="J331" s="484"/>
      <c r="K331" s="427"/>
    </row>
    <row r="332" spans="2:11" ht="15" customHeight="1" x14ac:dyDescent="0.2">
      <c r="B332" s="529" t="s">
        <v>630</v>
      </c>
      <c r="C332" s="279" t="s">
        <v>631</v>
      </c>
      <c r="D332" s="266">
        <v>17.649999999999999</v>
      </c>
      <c r="E332" s="166" t="s">
        <v>40</v>
      </c>
      <c r="F332" s="267"/>
      <c r="G332" s="168">
        <f t="shared" si="14"/>
        <v>0</v>
      </c>
      <c r="H332" s="169"/>
      <c r="I332" s="484"/>
      <c r="J332" s="484"/>
      <c r="K332" s="427"/>
    </row>
    <row r="333" spans="2:11" ht="15" customHeight="1" x14ac:dyDescent="0.2">
      <c r="B333" s="189" t="s">
        <v>632</v>
      </c>
      <c r="C333" s="279" t="s">
        <v>633</v>
      </c>
      <c r="D333" s="266">
        <v>13</v>
      </c>
      <c r="E333" s="166" t="s">
        <v>40</v>
      </c>
      <c r="F333" s="267"/>
      <c r="G333" s="168">
        <f t="shared" si="14"/>
        <v>0</v>
      </c>
      <c r="H333" s="169"/>
      <c r="I333" s="484"/>
      <c r="J333" s="484"/>
      <c r="K333" s="427"/>
    </row>
    <row r="334" spans="2:11" ht="15" customHeight="1" x14ac:dyDescent="0.2">
      <c r="B334" s="529" t="s">
        <v>634</v>
      </c>
      <c r="C334" s="279" t="s">
        <v>635</v>
      </c>
      <c r="D334" s="266">
        <v>10.92</v>
      </c>
      <c r="E334" s="166" t="s">
        <v>40</v>
      </c>
      <c r="F334" s="267"/>
      <c r="G334" s="168">
        <f t="shared" si="14"/>
        <v>0</v>
      </c>
      <c r="H334" s="169"/>
      <c r="I334" s="484"/>
      <c r="J334" s="484"/>
      <c r="K334" s="427"/>
    </row>
    <row r="335" spans="2:11" ht="15" customHeight="1" x14ac:dyDescent="0.2">
      <c r="B335" s="189" t="s">
        <v>636</v>
      </c>
      <c r="C335" s="280" t="s">
        <v>637</v>
      </c>
      <c r="D335" s="281">
        <v>1</v>
      </c>
      <c r="E335" s="175" t="s">
        <v>273</v>
      </c>
      <c r="F335" s="180"/>
      <c r="G335" s="282">
        <f>+F335</f>
        <v>0</v>
      </c>
      <c r="H335" s="169"/>
      <c r="I335" s="489"/>
      <c r="J335" s="489"/>
      <c r="K335" s="432"/>
    </row>
    <row r="336" spans="2:11" ht="15" customHeight="1" x14ac:dyDescent="0.2">
      <c r="B336" s="529" t="s">
        <v>638</v>
      </c>
      <c r="C336" s="280" t="s">
        <v>639</v>
      </c>
      <c r="D336" s="281">
        <v>1</v>
      </c>
      <c r="E336" s="175" t="s">
        <v>273</v>
      </c>
      <c r="F336" s="180"/>
      <c r="G336" s="282">
        <f>+F336</f>
        <v>0</v>
      </c>
      <c r="H336" s="169"/>
      <c r="I336" s="489"/>
      <c r="J336" s="489"/>
      <c r="K336" s="432"/>
    </row>
    <row r="337" spans="2:11" ht="15" customHeight="1" x14ac:dyDescent="0.2">
      <c r="B337" s="189" t="s">
        <v>640</v>
      </c>
      <c r="C337" s="283" t="s">
        <v>641</v>
      </c>
      <c r="D337" s="275">
        <v>11.9</v>
      </c>
      <c r="E337" s="166" t="s">
        <v>40</v>
      </c>
      <c r="F337" s="284"/>
      <c r="G337" s="177">
        <f t="shared" ref="G337:G343" si="15">F337*D337</f>
        <v>0</v>
      </c>
      <c r="H337" s="162"/>
      <c r="I337" s="485"/>
      <c r="J337" s="485"/>
      <c r="K337" s="429"/>
    </row>
    <row r="338" spans="2:11" ht="15" customHeight="1" x14ac:dyDescent="0.2">
      <c r="B338" s="529" t="s">
        <v>642</v>
      </c>
      <c r="C338" s="283" t="s">
        <v>643</v>
      </c>
      <c r="D338" s="275">
        <v>8.0500000000000007</v>
      </c>
      <c r="E338" s="166" t="s">
        <v>40</v>
      </c>
      <c r="F338" s="284"/>
      <c r="G338" s="177">
        <f t="shared" si="15"/>
        <v>0</v>
      </c>
      <c r="H338" s="162"/>
      <c r="I338" s="485"/>
      <c r="J338" s="485"/>
      <c r="K338" s="429"/>
    </row>
    <row r="339" spans="2:11" ht="15" customHeight="1" x14ac:dyDescent="0.2">
      <c r="B339" s="189" t="s">
        <v>644</v>
      </c>
      <c r="C339" s="283" t="s">
        <v>645</v>
      </c>
      <c r="D339" s="275">
        <v>14</v>
      </c>
      <c r="E339" s="166" t="s">
        <v>40</v>
      </c>
      <c r="F339" s="284"/>
      <c r="G339" s="177">
        <f t="shared" si="15"/>
        <v>0</v>
      </c>
      <c r="H339" s="162"/>
      <c r="I339" s="485"/>
      <c r="J339" s="485"/>
      <c r="K339" s="429"/>
    </row>
    <row r="340" spans="2:11" ht="15" customHeight="1" x14ac:dyDescent="0.2">
      <c r="B340" s="529" t="s">
        <v>646</v>
      </c>
      <c r="C340" s="285" t="s">
        <v>647</v>
      </c>
      <c r="D340" s="275">
        <v>25</v>
      </c>
      <c r="E340" s="276" t="s">
        <v>40</v>
      </c>
      <c r="F340" s="284"/>
      <c r="G340" s="177">
        <f t="shared" si="15"/>
        <v>0</v>
      </c>
      <c r="H340" s="162"/>
      <c r="I340" s="488"/>
      <c r="J340" s="488"/>
      <c r="K340" s="433"/>
    </row>
    <row r="341" spans="2:11" ht="15" customHeight="1" x14ac:dyDescent="0.2">
      <c r="B341" s="529" t="s">
        <v>648</v>
      </c>
      <c r="C341" s="285" t="s">
        <v>649</v>
      </c>
      <c r="D341" s="275">
        <v>1</v>
      </c>
      <c r="E341" s="276" t="s">
        <v>50</v>
      </c>
      <c r="F341" s="284"/>
      <c r="G341" s="366">
        <f t="shared" si="15"/>
        <v>0</v>
      </c>
      <c r="H341" s="162"/>
      <c r="I341" s="488"/>
      <c r="J341" s="488"/>
      <c r="K341" s="433"/>
    </row>
    <row r="342" spans="2:11" ht="15" customHeight="1" x14ac:dyDescent="0.2">
      <c r="B342" s="529" t="s">
        <v>650</v>
      </c>
      <c r="C342" s="285" t="s">
        <v>651</v>
      </c>
      <c r="D342" s="275">
        <v>1400</v>
      </c>
      <c r="E342" s="276" t="s">
        <v>40</v>
      </c>
      <c r="F342" s="284"/>
      <c r="G342" s="366">
        <f t="shared" si="15"/>
        <v>0</v>
      </c>
      <c r="H342" s="162"/>
      <c r="I342" s="488"/>
      <c r="J342" s="488"/>
      <c r="K342" s="433"/>
    </row>
    <row r="343" spans="2:11" ht="15" customHeight="1" x14ac:dyDescent="0.2">
      <c r="B343" s="529" t="s">
        <v>652</v>
      </c>
      <c r="C343" s="285" t="s">
        <v>653</v>
      </c>
      <c r="D343" s="275">
        <f>(7*20)+10</f>
        <v>150</v>
      </c>
      <c r="E343" s="276" t="s">
        <v>270</v>
      </c>
      <c r="F343" s="284"/>
      <c r="G343" s="366">
        <f t="shared" si="15"/>
        <v>0</v>
      </c>
      <c r="H343" s="162"/>
      <c r="I343" s="488"/>
      <c r="J343" s="488"/>
      <c r="K343" s="433" t="s">
        <v>654</v>
      </c>
    </row>
    <row r="344" spans="2:11" ht="15" customHeight="1" thickBot="1" x14ac:dyDescent="0.3">
      <c r="B344" s="189"/>
      <c r="C344" s="562" t="s">
        <v>251</v>
      </c>
      <c r="D344" s="562"/>
      <c r="E344" s="562"/>
      <c r="F344" s="562"/>
      <c r="G344" s="286">
        <f>SUM(G328:G343)</f>
        <v>0</v>
      </c>
      <c r="H344" s="169"/>
      <c r="I344" s="473">
        <f>SUM(I328:I343)</f>
        <v>0</v>
      </c>
      <c r="J344" s="489"/>
      <c r="K344" s="432"/>
    </row>
    <row r="345" spans="2:11" ht="15" customHeight="1" thickBot="1" x14ac:dyDescent="0.3">
      <c r="B345" s="211">
        <v>10</v>
      </c>
      <c r="C345" s="381" t="s">
        <v>13</v>
      </c>
      <c r="D345" s="382"/>
      <c r="E345" s="382"/>
      <c r="F345" s="382"/>
      <c r="G345" s="382"/>
      <c r="H345" s="160">
        <f>G371</f>
        <v>0</v>
      </c>
      <c r="I345" s="512"/>
      <c r="J345" s="506">
        <f>I371</f>
        <v>0</v>
      </c>
      <c r="K345" s="434"/>
    </row>
    <row r="346" spans="2:11" ht="15" customHeight="1" x14ac:dyDescent="0.2">
      <c r="B346" s="163" t="s">
        <v>655</v>
      </c>
      <c r="C346" s="287" t="s">
        <v>656</v>
      </c>
      <c r="D346" s="257">
        <v>69</v>
      </c>
      <c r="E346" s="288" t="s">
        <v>273</v>
      </c>
      <c r="F346" s="289"/>
      <c r="G346" s="247">
        <f t="shared" ref="G346:G370" si="16">F346*D346</f>
        <v>0</v>
      </c>
      <c r="H346" s="290"/>
      <c r="I346" s="505"/>
      <c r="J346" s="505"/>
      <c r="K346" s="373"/>
    </row>
    <row r="347" spans="2:11" ht="15" customHeight="1" x14ac:dyDescent="0.2">
      <c r="B347" s="163" t="s">
        <v>657</v>
      </c>
      <c r="C347" s="204" t="s">
        <v>658</v>
      </c>
      <c r="D347" s="165">
        <v>69</v>
      </c>
      <c r="E347" s="237" t="s">
        <v>273</v>
      </c>
      <c r="F347" s="171"/>
      <c r="G347" s="247">
        <f t="shared" si="16"/>
        <v>0</v>
      </c>
      <c r="H347" s="291"/>
      <c r="I347" s="478"/>
      <c r="J347" s="478"/>
      <c r="K347" s="373"/>
    </row>
    <row r="348" spans="2:11" ht="15" customHeight="1" x14ac:dyDescent="0.2">
      <c r="B348" s="163" t="s">
        <v>659</v>
      </c>
      <c r="C348" s="287" t="s">
        <v>660</v>
      </c>
      <c r="D348" s="257">
        <v>5</v>
      </c>
      <c r="E348" s="288" t="s">
        <v>273</v>
      </c>
      <c r="F348" s="171"/>
      <c r="G348" s="247">
        <f t="shared" si="16"/>
        <v>0</v>
      </c>
      <c r="H348" s="291"/>
      <c r="I348" s="478"/>
      <c r="J348" s="478"/>
      <c r="K348" s="373"/>
    </row>
    <row r="349" spans="2:11" ht="15" customHeight="1" x14ac:dyDescent="0.2">
      <c r="B349" s="163" t="s">
        <v>661</v>
      </c>
      <c r="C349" s="287" t="s">
        <v>662</v>
      </c>
      <c r="D349" s="257">
        <v>5</v>
      </c>
      <c r="E349" s="288" t="s">
        <v>273</v>
      </c>
      <c r="F349" s="171"/>
      <c r="G349" s="247">
        <f t="shared" si="16"/>
        <v>0</v>
      </c>
      <c r="H349" s="291"/>
      <c r="I349" s="478"/>
      <c r="J349" s="478"/>
      <c r="K349" s="373"/>
    </row>
    <row r="350" spans="2:11" ht="15" customHeight="1" x14ac:dyDescent="0.2">
      <c r="B350" s="163" t="s">
        <v>663</v>
      </c>
      <c r="C350" s="204" t="s">
        <v>664</v>
      </c>
      <c r="D350" s="165">
        <v>117</v>
      </c>
      <c r="E350" s="237" t="s">
        <v>273</v>
      </c>
      <c r="F350" s="171"/>
      <c r="G350" s="247">
        <f t="shared" si="16"/>
        <v>0</v>
      </c>
      <c r="H350" s="291"/>
      <c r="I350" s="478"/>
      <c r="J350" s="478"/>
      <c r="K350" s="373"/>
    </row>
    <row r="351" spans="2:11" ht="15" customHeight="1" x14ac:dyDescent="0.2">
      <c r="B351" s="163" t="s">
        <v>665</v>
      </c>
      <c r="C351" s="204" t="s">
        <v>666</v>
      </c>
      <c r="D351" s="165">
        <v>117</v>
      </c>
      <c r="E351" s="237" t="s">
        <v>273</v>
      </c>
      <c r="F351" s="171"/>
      <c r="G351" s="247">
        <f t="shared" si="16"/>
        <v>0</v>
      </c>
      <c r="H351" s="291"/>
      <c r="I351" s="478"/>
      <c r="J351" s="478"/>
      <c r="K351" s="373"/>
    </row>
    <row r="352" spans="2:11" ht="15" customHeight="1" x14ac:dyDescent="0.2">
      <c r="B352" s="163" t="s">
        <v>667</v>
      </c>
      <c r="C352" s="204" t="s">
        <v>668</v>
      </c>
      <c r="D352" s="165">
        <v>11</v>
      </c>
      <c r="E352" s="237" t="s">
        <v>273</v>
      </c>
      <c r="F352" s="171"/>
      <c r="G352" s="247">
        <f t="shared" si="16"/>
        <v>0</v>
      </c>
      <c r="H352" s="291"/>
      <c r="I352" s="478"/>
      <c r="J352" s="478"/>
      <c r="K352" s="373"/>
    </row>
    <row r="353" spans="2:11" ht="15" customHeight="1" x14ac:dyDescent="0.2">
      <c r="B353" s="163" t="s">
        <v>669</v>
      </c>
      <c r="C353" s="204" t="s">
        <v>670</v>
      </c>
      <c r="D353" s="165">
        <v>11</v>
      </c>
      <c r="E353" s="237" t="s">
        <v>273</v>
      </c>
      <c r="F353" s="171"/>
      <c r="G353" s="247">
        <f t="shared" si="16"/>
        <v>0</v>
      </c>
      <c r="H353" s="291"/>
      <c r="I353" s="478"/>
      <c r="J353" s="478"/>
      <c r="K353" s="373"/>
    </row>
    <row r="354" spans="2:11" ht="15" customHeight="1" x14ac:dyDescent="0.2">
      <c r="B354" s="163" t="s">
        <v>671</v>
      </c>
      <c r="C354" s="204" t="s">
        <v>672</v>
      </c>
      <c r="D354" s="165">
        <v>11</v>
      </c>
      <c r="E354" s="237" t="s">
        <v>273</v>
      </c>
      <c r="F354" s="171"/>
      <c r="G354" s="247">
        <f t="shared" si="16"/>
        <v>0</v>
      </c>
      <c r="H354" s="291"/>
      <c r="I354" s="478"/>
      <c r="J354" s="478"/>
      <c r="K354" s="373"/>
    </row>
    <row r="355" spans="2:11" ht="15" customHeight="1" x14ac:dyDescent="0.2">
      <c r="B355" s="163" t="s">
        <v>673</v>
      </c>
      <c r="C355" s="204" t="s">
        <v>674</v>
      </c>
      <c r="D355" s="165">
        <v>11</v>
      </c>
      <c r="E355" s="237" t="s">
        <v>273</v>
      </c>
      <c r="F355" s="171"/>
      <c r="G355" s="247">
        <f t="shared" si="16"/>
        <v>0</v>
      </c>
      <c r="H355" s="291"/>
      <c r="I355" s="478"/>
      <c r="J355" s="478"/>
      <c r="K355" s="373"/>
    </row>
    <row r="356" spans="2:11" ht="15" customHeight="1" x14ac:dyDescent="0.2">
      <c r="B356" s="163" t="s">
        <v>675</v>
      </c>
      <c r="C356" s="204" t="s">
        <v>676</v>
      </c>
      <c r="D356" s="165">
        <v>12</v>
      </c>
      <c r="E356" s="237" t="s">
        <v>273</v>
      </c>
      <c r="F356" s="171"/>
      <c r="G356" s="247">
        <f t="shared" si="16"/>
        <v>0</v>
      </c>
      <c r="H356" s="291"/>
      <c r="I356" s="478"/>
      <c r="J356" s="478"/>
      <c r="K356" s="373"/>
    </row>
    <row r="357" spans="2:11" ht="15" customHeight="1" x14ac:dyDescent="0.2">
      <c r="B357" s="163" t="s">
        <v>677</v>
      </c>
      <c r="C357" s="204" t="s">
        <v>678</v>
      </c>
      <c r="D357" s="165">
        <v>12</v>
      </c>
      <c r="E357" s="237" t="s">
        <v>273</v>
      </c>
      <c r="F357" s="171"/>
      <c r="G357" s="247">
        <f t="shared" si="16"/>
        <v>0</v>
      </c>
      <c r="H357" s="291"/>
      <c r="I357" s="478"/>
      <c r="J357" s="478"/>
      <c r="K357" s="373"/>
    </row>
    <row r="358" spans="2:11" ht="15" customHeight="1" x14ac:dyDescent="0.2">
      <c r="B358" s="163" t="s">
        <v>679</v>
      </c>
      <c r="C358" s="204" t="s">
        <v>680</v>
      </c>
      <c r="D358" s="165">
        <v>1</v>
      </c>
      <c r="E358" s="237" t="s">
        <v>273</v>
      </c>
      <c r="F358" s="171"/>
      <c r="G358" s="247">
        <f t="shared" si="16"/>
        <v>0</v>
      </c>
      <c r="H358" s="291"/>
      <c r="I358" s="478"/>
      <c r="J358" s="478"/>
      <c r="K358" s="373"/>
    </row>
    <row r="359" spans="2:11" ht="15" customHeight="1" x14ac:dyDescent="0.2">
      <c r="B359" s="163" t="s">
        <v>681</v>
      </c>
      <c r="C359" s="204" t="s">
        <v>682</v>
      </c>
      <c r="D359" s="165">
        <v>1</v>
      </c>
      <c r="E359" s="237" t="s">
        <v>273</v>
      </c>
      <c r="F359" s="171"/>
      <c r="G359" s="247">
        <f t="shared" si="16"/>
        <v>0</v>
      </c>
      <c r="H359" s="291"/>
      <c r="I359" s="478"/>
      <c r="J359" s="478"/>
      <c r="K359" s="373"/>
    </row>
    <row r="360" spans="2:11" ht="15" customHeight="1" x14ac:dyDescent="0.2">
      <c r="B360" s="163" t="s">
        <v>683</v>
      </c>
      <c r="C360" s="204" t="s">
        <v>684</v>
      </c>
      <c r="D360" s="165">
        <v>4</v>
      </c>
      <c r="E360" s="237" t="s">
        <v>273</v>
      </c>
      <c r="F360" s="171"/>
      <c r="G360" s="247">
        <f t="shared" si="16"/>
        <v>0</v>
      </c>
      <c r="H360" s="291"/>
      <c r="I360" s="478"/>
      <c r="J360" s="478"/>
      <c r="K360" s="373"/>
    </row>
    <row r="361" spans="2:11" ht="15" customHeight="1" x14ac:dyDescent="0.2">
      <c r="B361" s="163" t="s">
        <v>685</v>
      </c>
      <c r="C361" s="204" t="s">
        <v>686</v>
      </c>
      <c r="D361" s="165">
        <v>108</v>
      </c>
      <c r="E361" s="237" t="s">
        <v>273</v>
      </c>
      <c r="F361" s="171"/>
      <c r="G361" s="247">
        <f t="shared" si="16"/>
        <v>0</v>
      </c>
      <c r="H361" s="291"/>
      <c r="I361" s="478"/>
      <c r="J361" s="478"/>
      <c r="K361" s="373"/>
    </row>
    <row r="362" spans="2:11" ht="15" customHeight="1" x14ac:dyDescent="0.2">
      <c r="B362" s="163" t="s">
        <v>687</v>
      </c>
      <c r="C362" s="204" t="s">
        <v>688</v>
      </c>
      <c r="D362" s="165">
        <v>26</v>
      </c>
      <c r="E362" s="237" t="s">
        <v>273</v>
      </c>
      <c r="F362" s="171"/>
      <c r="G362" s="247">
        <f t="shared" si="16"/>
        <v>0</v>
      </c>
      <c r="H362" s="291"/>
      <c r="I362" s="478"/>
      <c r="J362" s="478"/>
      <c r="K362" s="373"/>
    </row>
    <row r="363" spans="2:11" ht="15" customHeight="1" x14ac:dyDescent="0.2">
      <c r="B363" s="163" t="s">
        <v>689</v>
      </c>
      <c r="C363" s="204" t="s">
        <v>690</v>
      </c>
      <c r="D363" s="165">
        <v>1</v>
      </c>
      <c r="E363" s="237" t="s">
        <v>273</v>
      </c>
      <c r="F363" s="171"/>
      <c r="G363" s="247">
        <f t="shared" si="16"/>
        <v>0</v>
      </c>
      <c r="H363" s="291"/>
      <c r="I363" s="513"/>
      <c r="J363" s="513"/>
      <c r="K363" s="435"/>
    </row>
    <row r="364" spans="2:11" ht="15" customHeight="1" x14ac:dyDescent="0.2">
      <c r="B364" s="163" t="s">
        <v>691</v>
      </c>
      <c r="C364" s="204" t="s">
        <v>692</v>
      </c>
      <c r="D364" s="165">
        <v>26</v>
      </c>
      <c r="E364" s="237" t="s">
        <v>273</v>
      </c>
      <c r="F364" s="171"/>
      <c r="G364" s="247">
        <f t="shared" si="16"/>
        <v>0</v>
      </c>
      <c r="H364" s="291"/>
      <c r="I364" s="478"/>
      <c r="J364" s="478"/>
      <c r="K364" s="373"/>
    </row>
    <row r="365" spans="2:11" ht="15" customHeight="1" x14ac:dyDescent="0.2">
      <c r="B365" s="163" t="s">
        <v>693</v>
      </c>
      <c r="C365" s="287" t="s">
        <v>694</v>
      </c>
      <c r="D365" s="165">
        <v>1</v>
      </c>
      <c r="E365" s="237" t="s">
        <v>273</v>
      </c>
      <c r="F365" s="289"/>
      <c r="G365" s="247">
        <f t="shared" si="16"/>
        <v>0</v>
      </c>
      <c r="H365" s="291"/>
      <c r="I365" s="478"/>
      <c r="J365" s="478"/>
      <c r="K365" s="427"/>
    </row>
    <row r="366" spans="2:11" ht="15" customHeight="1" x14ac:dyDescent="0.2">
      <c r="B366" s="163" t="s">
        <v>695</v>
      </c>
      <c r="C366" s="287" t="s">
        <v>696</v>
      </c>
      <c r="D366" s="165">
        <v>1</v>
      </c>
      <c r="E366" s="237" t="s">
        <v>273</v>
      </c>
      <c r="F366" s="171"/>
      <c r="G366" s="247">
        <f t="shared" si="16"/>
        <v>0</v>
      </c>
      <c r="H366" s="291"/>
      <c r="I366" s="478"/>
      <c r="J366" s="478"/>
      <c r="K366" s="427"/>
    </row>
    <row r="367" spans="2:11" ht="15" customHeight="1" x14ac:dyDescent="0.2">
      <c r="B367" s="163" t="s">
        <v>697</v>
      </c>
      <c r="C367" s="287" t="s">
        <v>698</v>
      </c>
      <c r="D367" s="165">
        <v>1</v>
      </c>
      <c r="E367" s="237" t="s">
        <v>273</v>
      </c>
      <c r="F367" s="255"/>
      <c r="G367" s="247">
        <f t="shared" si="16"/>
        <v>0</v>
      </c>
      <c r="H367" s="291"/>
      <c r="I367" s="478"/>
      <c r="J367" s="478"/>
      <c r="K367" s="427"/>
    </row>
    <row r="368" spans="2:11" ht="15" customHeight="1" x14ac:dyDescent="0.2">
      <c r="B368" s="163" t="s">
        <v>699</v>
      </c>
      <c r="C368" s="287" t="s">
        <v>700</v>
      </c>
      <c r="D368" s="165">
        <v>1</v>
      </c>
      <c r="E368" s="237" t="s">
        <v>273</v>
      </c>
      <c r="F368" s="171"/>
      <c r="G368" s="247">
        <f t="shared" si="16"/>
        <v>0</v>
      </c>
      <c r="H368" s="291"/>
      <c r="I368" s="478"/>
      <c r="J368" s="478"/>
      <c r="K368" s="427"/>
    </row>
    <row r="369" spans="2:11" ht="15" customHeight="1" x14ac:dyDescent="0.2">
      <c r="B369" s="163" t="s">
        <v>701</v>
      </c>
      <c r="C369" s="287" t="s">
        <v>702</v>
      </c>
      <c r="D369" s="165">
        <v>1</v>
      </c>
      <c r="E369" s="237" t="s">
        <v>273</v>
      </c>
      <c r="F369" s="171"/>
      <c r="G369" s="247">
        <f t="shared" si="16"/>
        <v>0</v>
      </c>
      <c r="H369" s="291"/>
      <c r="I369" s="478"/>
      <c r="J369" s="478"/>
      <c r="K369" s="427"/>
    </row>
    <row r="370" spans="2:11" ht="15" customHeight="1" x14ac:dyDescent="0.2">
      <c r="B370" s="163" t="s">
        <v>703</v>
      </c>
      <c r="C370" s="287" t="s">
        <v>704</v>
      </c>
      <c r="D370" s="165">
        <v>5</v>
      </c>
      <c r="E370" s="237" t="s">
        <v>273</v>
      </c>
      <c r="F370" s="255"/>
      <c r="G370" s="247">
        <f t="shared" si="16"/>
        <v>0</v>
      </c>
      <c r="H370" s="291"/>
      <c r="I370" s="478"/>
      <c r="J370" s="478"/>
      <c r="K370" s="427"/>
    </row>
    <row r="371" spans="2:11" ht="15" customHeight="1" thickBot="1" x14ac:dyDescent="0.3">
      <c r="B371" s="189"/>
      <c r="C371" s="561" t="s">
        <v>251</v>
      </c>
      <c r="D371" s="561"/>
      <c r="E371" s="561"/>
      <c r="F371" s="561"/>
      <c r="G371" s="182">
        <f>SUM(G346:G370)</f>
        <v>0</v>
      </c>
      <c r="H371" s="169"/>
      <c r="I371" s="470">
        <f>SUM(I346:I370)</f>
        <v>0</v>
      </c>
      <c r="J371" s="484"/>
      <c r="K371" s="427"/>
    </row>
    <row r="372" spans="2:11" ht="15" customHeight="1" thickBot="1" x14ac:dyDescent="0.25">
      <c r="B372" s="211">
        <v>11</v>
      </c>
      <c r="C372" s="292" t="s">
        <v>14</v>
      </c>
      <c r="D372" s="293"/>
      <c r="E372" s="294"/>
      <c r="F372" s="295"/>
      <c r="G372" s="296"/>
      <c r="H372" s="297">
        <f>G431+G441+G458+G479</f>
        <v>0</v>
      </c>
      <c r="I372" s="507"/>
      <c r="J372" s="490">
        <f>I431+I441+I458+I479</f>
        <v>0</v>
      </c>
      <c r="K372" s="434"/>
    </row>
    <row r="373" spans="2:11" ht="15" customHeight="1" x14ac:dyDescent="0.2">
      <c r="B373" s="183" t="s">
        <v>705</v>
      </c>
      <c r="C373" s="184" t="s">
        <v>706</v>
      </c>
      <c r="D373" s="185"/>
      <c r="E373" s="401"/>
      <c r="F373" s="402"/>
      <c r="G373" s="403"/>
      <c r="H373" s="404"/>
      <c r="I373" s="481"/>
      <c r="J373" s="481"/>
      <c r="K373" s="242"/>
    </row>
    <row r="374" spans="2:11" s="349" customFormat="1" ht="15" customHeight="1" x14ac:dyDescent="0.2">
      <c r="B374" s="194" t="s">
        <v>707</v>
      </c>
      <c r="C374" s="280" t="s">
        <v>708</v>
      </c>
      <c r="D374" s="361">
        <v>1</v>
      </c>
      <c r="E374" s="162" t="s">
        <v>273</v>
      </c>
      <c r="F374" s="255"/>
      <c r="G374" s="177">
        <f t="shared" ref="G374:G405" si="17">F374*D374</f>
        <v>0</v>
      </c>
      <c r="H374" s="360"/>
      <c r="I374" s="514"/>
      <c r="J374" s="514"/>
      <c r="K374" s="350"/>
    </row>
    <row r="375" spans="2:11" s="349" customFormat="1" ht="15" customHeight="1" x14ac:dyDescent="0.2">
      <c r="B375" s="194" t="s">
        <v>709</v>
      </c>
      <c r="C375" s="280" t="s">
        <v>710</v>
      </c>
      <c r="D375" s="361">
        <v>43</v>
      </c>
      <c r="E375" s="162" t="s">
        <v>273</v>
      </c>
      <c r="F375" s="255"/>
      <c r="G375" s="177">
        <f t="shared" si="17"/>
        <v>0</v>
      </c>
      <c r="H375" s="360"/>
      <c r="I375" s="514"/>
      <c r="J375" s="514"/>
      <c r="K375" s="350"/>
    </row>
    <row r="376" spans="2:11" s="349" customFormat="1" ht="15" customHeight="1" x14ac:dyDescent="0.2">
      <c r="B376" s="194" t="s">
        <v>711</v>
      </c>
      <c r="C376" s="280" t="s">
        <v>712</v>
      </c>
      <c r="D376" s="361">
        <v>25</v>
      </c>
      <c r="E376" s="162" t="s">
        <v>273</v>
      </c>
      <c r="F376" s="255"/>
      <c r="G376" s="177">
        <f t="shared" si="17"/>
        <v>0</v>
      </c>
      <c r="H376" s="360"/>
      <c r="I376" s="514"/>
      <c r="J376" s="514"/>
      <c r="K376" s="350"/>
    </row>
    <row r="377" spans="2:11" s="349" customFormat="1" ht="15" customHeight="1" x14ac:dyDescent="0.2">
      <c r="B377" s="194" t="s">
        <v>713</v>
      </c>
      <c r="C377" s="280" t="s">
        <v>714</v>
      </c>
      <c r="D377" s="361">
        <v>3</v>
      </c>
      <c r="E377" s="162" t="s">
        <v>273</v>
      </c>
      <c r="F377" s="255"/>
      <c r="G377" s="177">
        <f t="shared" si="17"/>
        <v>0</v>
      </c>
      <c r="H377" s="360"/>
      <c r="I377" s="514"/>
      <c r="J377" s="514"/>
      <c r="K377" s="350"/>
    </row>
    <row r="378" spans="2:11" s="349" customFormat="1" ht="15" customHeight="1" x14ac:dyDescent="0.2">
      <c r="B378" s="194" t="s">
        <v>715</v>
      </c>
      <c r="C378" s="280" t="s">
        <v>716</v>
      </c>
      <c r="D378" s="361">
        <v>2</v>
      </c>
      <c r="E378" s="162" t="s">
        <v>273</v>
      </c>
      <c r="F378" s="255"/>
      <c r="G378" s="177">
        <f t="shared" si="17"/>
        <v>0</v>
      </c>
      <c r="H378" s="360"/>
      <c r="I378" s="514"/>
      <c r="J378" s="514"/>
      <c r="K378" s="350"/>
    </row>
    <row r="379" spans="2:11" s="349" customFormat="1" ht="15" customHeight="1" x14ac:dyDescent="0.2">
      <c r="B379" s="194" t="s">
        <v>717</v>
      </c>
      <c r="C379" s="280" t="s">
        <v>718</v>
      </c>
      <c r="D379" s="361">
        <f>534+50</f>
        <v>584</v>
      </c>
      <c r="E379" s="162" t="s">
        <v>273</v>
      </c>
      <c r="F379" s="255"/>
      <c r="G379" s="177">
        <f t="shared" si="17"/>
        <v>0</v>
      </c>
      <c r="H379" s="360"/>
      <c r="I379" s="514"/>
      <c r="J379" s="514"/>
      <c r="K379" s="350"/>
    </row>
    <row r="380" spans="2:11" s="349" customFormat="1" ht="15" customHeight="1" x14ac:dyDescent="0.2">
      <c r="B380" s="194" t="s">
        <v>719</v>
      </c>
      <c r="C380" s="280" t="s">
        <v>720</v>
      </c>
      <c r="D380" s="361">
        <f>433+17</f>
        <v>450</v>
      </c>
      <c r="E380" s="162" t="s">
        <v>273</v>
      </c>
      <c r="F380" s="255"/>
      <c r="G380" s="177">
        <f t="shared" si="17"/>
        <v>0</v>
      </c>
      <c r="H380" s="360"/>
      <c r="I380" s="514"/>
      <c r="J380" s="514"/>
      <c r="K380" s="350"/>
    </row>
    <row r="381" spans="2:11" s="349" customFormat="1" ht="15" customHeight="1" x14ac:dyDescent="0.2">
      <c r="B381" s="194" t="s">
        <v>721</v>
      </c>
      <c r="C381" s="280" t="s">
        <v>722</v>
      </c>
      <c r="D381" s="361">
        <f>255+35</f>
        <v>290</v>
      </c>
      <c r="E381" s="162" t="s">
        <v>273</v>
      </c>
      <c r="F381" s="255"/>
      <c r="G381" s="177">
        <f t="shared" si="17"/>
        <v>0</v>
      </c>
      <c r="H381" s="360"/>
      <c r="I381" s="514"/>
      <c r="J381" s="514"/>
      <c r="K381" s="437"/>
    </row>
    <row r="382" spans="2:11" s="349" customFormat="1" ht="15" customHeight="1" x14ac:dyDescent="0.2">
      <c r="B382" s="194" t="s">
        <v>723</v>
      </c>
      <c r="C382" s="280" t="s">
        <v>724</v>
      </c>
      <c r="D382" s="361">
        <v>124</v>
      </c>
      <c r="E382" s="162" t="s">
        <v>273</v>
      </c>
      <c r="F382" s="255"/>
      <c r="G382" s="177">
        <f t="shared" si="17"/>
        <v>0</v>
      </c>
      <c r="H382" s="360"/>
      <c r="I382" s="514"/>
      <c r="J382" s="514"/>
      <c r="K382" s="350"/>
    </row>
    <row r="383" spans="2:11" s="349" customFormat="1" ht="15" customHeight="1" x14ac:dyDescent="0.2">
      <c r="B383" s="194" t="s">
        <v>725</v>
      </c>
      <c r="C383" s="280" t="s">
        <v>726</v>
      </c>
      <c r="D383" s="361">
        <v>70</v>
      </c>
      <c r="E383" s="162" t="s">
        <v>273</v>
      </c>
      <c r="F383" s="255"/>
      <c r="G383" s="177">
        <f t="shared" si="17"/>
        <v>0</v>
      </c>
      <c r="H383" s="360"/>
      <c r="I383" s="514"/>
      <c r="J383" s="514"/>
      <c r="K383" s="350"/>
    </row>
    <row r="384" spans="2:11" s="349" customFormat="1" ht="15" customHeight="1" x14ac:dyDescent="0.2">
      <c r="B384" s="194" t="s">
        <v>727</v>
      </c>
      <c r="C384" s="280" t="s">
        <v>728</v>
      </c>
      <c r="D384" s="361">
        <f>49-1</f>
        <v>48</v>
      </c>
      <c r="E384" s="162" t="s">
        <v>273</v>
      </c>
      <c r="F384" s="255"/>
      <c r="G384" s="177">
        <f t="shared" si="17"/>
        <v>0</v>
      </c>
      <c r="H384" s="360"/>
      <c r="I384" s="514"/>
      <c r="J384" s="514"/>
      <c r="K384" s="350"/>
    </row>
    <row r="385" spans="2:11" s="349" customFormat="1" ht="15" customHeight="1" x14ac:dyDescent="0.2">
      <c r="B385" s="194" t="s">
        <v>729</v>
      </c>
      <c r="C385" s="280" t="s">
        <v>730</v>
      </c>
      <c r="D385" s="361">
        <f>7+3</f>
        <v>10</v>
      </c>
      <c r="E385" s="162" t="s">
        <v>273</v>
      </c>
      <c r="F385" s="255"/>
      <c r="G385" s="177">
        <f t="shared" si="17"/>
        <v>0</v>
      </c>
      <c r="H385" s="360"/>
      <c r="I385" s="514"/>
      <c r="J385" s="514"/>
      <c r="K385" s="350"/>
    </row>
    <row r="386" spans="2:11" s="349" customFormat="1" ht="15" customHeight="1" x14ac:dyDescent="0.2">
      <c r="B386" s="194" t="s">
        <v>731</v>
      </c>
      <c r="C386" s="280" t="s">
        <v>732</v>
      </c>
      <c r="D386" s="361">
        <f>25+23+2</f>
        <v>50</v>
      </c>
      <c r="E386" s="162" t="s">
        <v>273</v>
      </c>
      <c r="F386" s="255"/>
      <c r="G386" s="177">
        <f t="shared" si="17"/>
        <v>0</v>
      </c>
      <c r="H386" s="360"/>
      <c r="I386" s="514"/>
      <c r="J386" s="514"/>
      <c r="K386" s="350"/>
    </row>
    <row r="387" spans="2:11" s="349" customFormat="1" ht="15" customHeight="1" x14ac:dyDescent="0.2">
      <c r="B387" s="194" t="s">
        <v>733</v>
      </c>
      <c r="C387" s="280" t="s">
        <v>734</v>
      </c>
      <c r="D387" s="361">
        <v>1</v>
      </c>
      <c r="E387" s="162" t="s">
        <v>273</v>
      </c>
      <c r="F387" s="255"/>
      <c r="G387" s="177">
        <f t="shared" si="17"/>
        <v>0</v>
      </c>
      <c r="H387" s="360"/>
      <c r="I387" s="514"/>
      <c r="J387" s="514"/>
      <c r="K387" s="350"/>
    </row>
    <row r="388" spans="2:11" s="349" customFormat="1" ht="15" customHeight="1" x14ac:dyDescent="0.2">
      <c r="B388" s="194" t="s">
        <v>735</v>
      </c>
      <c r="C388" s="280" t="s">
        <v>736</v>
      </c>
      <c r="D388" s="361">
        <v>7</v>
      </c>
      <c r="E388" s="162" t="s">
        <v>273</v>
      </c>
      <c r="F388" s="255"/>
      <c r="G388" s="177">
        <f t="shared" si="17"/>
        <v>0</v>
      </c>
      <c r="H388" s="360"/>
      <c r="I388" s="514"/>
      <c r="J388" s="514"/>
      <c r="K388" s="350"/>
    </row>
    <row r="389" spans="2:11" s="349" customFormat="1" ht="15" customHeight="1" x14ac:dyDescent="0.2">
      <c r="B389" s="194" t="s">
        <v>737</v>
      </c>
      <c r="C389" s="280" t="s">
        <v>738</v>
      </c>
      <c r="D389" s="361">
        <v>7</v>
      </c>
      <c r="E389" s="162" t="s">
        <v>273</v>
      </c>
      <c r="F389" s="255"/>
      <c r="G389" s="177">
        <f t="shared" si="17"/>
        <v>0</v>
      </c>
      <c r="H389" s="360"/>
      <c r="I389" s="514"/>
      <c r="J389" s="514"/>
      <c r="K389" s="350"/>
    </row>
    <row r="390" spans="2:11" s="349" customFormat="1" ht="15" customHeight="1" x14ac:dyDescent="0.2">
      <c r="B390" s="194" t="s">
        <v>739</v>
      </c>
      <c r="C390" s="280" t="s">
        <v>740</v>
      </c>
      <c r="D390" s="361">
        <v>2</v>
      </c>
      <c r="E390" s="162" t="s">
        <v>273</v>
      </c>
      <c r="F390" s="255"/>
      <c r="G390" s="177">
        <f t="shared" si="17"/>
        <v>0</v>
      </c>
      <c r="H390" s="360"/>
      <c r="I390" s="514"/>
      <c r="J390" s="514"/>
      <c r="K390" s="350"/>
    </row>
    <row r="391" spans="2:11" s="349" customFormat="1" ht="15" customHeight="1" x14ac:dyDescent="0.2">
      <c r="B391" s="194" t="s">
        <v>741</v>
      </c>
      <c r="C391" s="280" t="s">
        <v>742</v>
      </c>
      <c r="D391" s="361">
        <f>374+26</f>
        <v>400</v>
      </c>
      <c r="E391" s="162" t="s">
        <v>273</v>
      </c>
      <c r="F391" s="255"/>
      <c r="G391" s="177">
        <f t="shared" si="17"/>
        <v>0</v>
      </c>
      <c r="H391" s="360"/>
      <c r="I391" s="514"/>
      <c r="J391" s="514"/>
      <c r="K391" s="350"/>
    </row>
    <row r="392" spans="2:11" s="349" customFormat="1" ht="28.9" customHeight="1" x14ac:dyDescent="0.2">
      <c r="B392" s="194" t="s">
        <v>743</v>
      </c>
      <c r="C392" s="173" t="s">
        <v>744</v>
      </c>
      <c r="D392" s="361">
        <v>12</v>
      </c>
      <c r="E392" s="162" t="s">
        <v>273</v>
      </c>
      <c r="F392" s="255"/>
      <c r="G392" s="177">
        <f t="shared" si="17"/>
        <v>0</v>
      </c>
      <c r="H392" s="360"/>
      <c r="I392" s="514"/>
      <c r="J392" s="514"/>
      <c r="K392" s="350"/>
    </row>
    <row r="393" spans="2:11" s="349" customFormat="1" ht="15" customHeight="1" x14ac:dyDescent="0.2">
      <c r="B393" s="194" t="s">
        <v>745</v>
      </c>
      <c r="C393" s="173" t="s">
        <v>746</v>
      </c>
      <c r="D393" s="361">
        <v>8</v>
      </c>
      <c r="E393" s="162" t="s">
        <v>273</v>
      </c>
      <c r="F393" s="255"/>
      <c r="G393" s="177">
        <f t="shared" si="17"/>
        <v>0</v>
      </c>
      <c r="H393" s="360"/>
      <c r="I393" s="514"/>
      <c r="J393" s="514"/>
      <c r="K393" s="350"/>
    </row>
    <row r="394" spans="2:11" s="349" customFormat="1" ht="15" customHeight="1" x14ac:dyDescent="0.2">
      <c r="B394" s="194" t="s">
        <v>747</v>
      </c>
      <c r="C394" s="280" t="s">
        <v>748</v>
      </c>
      <c r="D394" s="361">
        <v>6</v>
      </c>
      <c r="E394" s="162" t="s">
        <v>273</v>
      </c>
      <c r="F394" s="255"/>
      <c r="G394" s="177">
        <f t="shared" si="17"/>
        <v>0</v>
      </c>
      <c r="H394" s="360"/>
      <c r="I394" s="514"/>
      <c r="J394" s="514"/>
      <c r="K394" s="350"/>
    </row>
    <row r="395" spans="2:11" s="349" customFormat="1" ht="15" customHeight="1" x14ac:dyDescent="0.2">
      <c r="B395" s="194" t="s">
        <v>749</v>
      </c>
      <c r="C395" s="280" t="s">
        <v>750</v>
      </c>
      <c r="D395" s="361">
        <v>3</v>
      </c>
      <c r="E395" s="162" t="s">
        <v>273</v>
      </c>
      <c r="F395" s="255"/>
      <c r="G395" s="177">
        <f t="shared" si="17"/>
        <v>0</v>
      </c>
      <c r="H395" s="360"/>
      <c r="I395" s="514"/>
      <c r="J395" s="514"/>
      <c r="K395" s="437"/>
    </row>
    <row r="396" spans="2:11" s="349" customFormat="1" ht="15" customHeight="1" x14ac:dyDescent="0.2">
      <c r="B396" s="194" t="s">
        <v>751</v>
      </c>
      <c r="C396" s="280" t="s">
        <v>752</v>
      </c>
      <c r="D396" s="361">
        <f>121+24</f>
        <v>145</v>
      </c>
      <c r="E396" s="162" t="s">
        <v>273</v>
      </c>
      <c r="F396" s="255"/>
      <c r="G396" s="177">
        <f t="shared" si="17"/>
        <v>0</v>
      </c>
      <c r="H396" s="360"/>
      <c r="I396" s="514"/>
      <c r="J396" s="514"/>
      <c r="K396" s="437"/>
    </row>
    <row r="397" spans="2:11" s="349" customFormat="1" ht="15" customHeight="1" x14ac:dyDescent="0.2">
      <c r="B397" s="194" t="s">
        <v>753</v>
      </c>
      <c r="C397" s="280" t="s">
        <v>754</v>
      </c>
      <c r="D397" s="361">
        <f>30+20+10</f>
        <v>60</v>
      </c>
      <c r="E397" s="162" t="s">
        <v>273</v>
      </c>
      <c r="F397" s="255"/>
      <c r="G397" s="177">
        <f t="shared" si="17"/>
        <v>0</v>
      </c>
      <c r="H397" s="360"/>
      <c r="I397" s="514"/>
      <c r="J397" s="514"/>
      <c r="K397" s="350"/>
    </row>
    <row r="398" spans="2:11" s="349" customFormat="1" ht="15" customHeight="1" x14ac:dyDescent="0.2">
      <c r="B398" s="194" t="s">
        <v>755</v>
      </c>
      <c r="C398" s="280" t="s">
        <v>756</v>
      </c>
      <c r="D398" s="361">
        <v>45</v>
      </c>
      <c r="E398" s="162" t="s">
        <v>273</v>
      </c>
      <c r="F398" s="255"/>
      <c r="G398" s="177">
        <f t="shared" si="17"/>
        <v>0</v>
      </c>
      <c r="H398" s="360"/>
      <c r="I398" s="514"/>
      <c r="J398" s="514"/>
      <c r="K398" s="437"/>
    </row>
    <row r="399" spans="2:11" s="349" customFormat="1" ht="15" customHeight="1" x14ac:dyDescent="0.2">
      <c r="B399" s="194" t="s">
        <v>757</v>
      </c>
      <c r="C399" s="280" t="s">
        <v>758</v>
      </c>
      <c r="D399" s="361">
        <f>66+5+11</f>
        <v>82</v>
      </c>
      <c r="E399" s="162" t="s">
        <v>273</v>
      </c>
      <c r="F399" s="255"/>
      <c r="G399" s="177">
        <f t="shared" si="17"/>
        <v>0</v>
      </c>
      <c r="H399" s="360"/>
      <c r="I399" s="514"/>
      <c r="J399" s="514"/>
      <c r="K399" s="437"/>
    </row>
    <row r="400" spans="2:11" s="349" customFormat="1" ht="15" customHeight="1" x14ac:dyDescent="0.2">
      <c r="B400" s="194" t="s">
        <v>759</v>
      </c>
      <c r="C400" s="280" t="s">
        <v>760</v>
      </c>
      <c r="D400" s="361">
        <v>15</v>
      </c>
      <c r="E400" s="162" t="s">
        <v>273</v>
      </c>
      <c r="F400" s="255"/>
      <c r="G400" s="177">
        <f t="shared" si="17"/>
        <v>0</v>
      </c>
      <c r="H400" s="360"/>
      <c r="I400" s="514"/>
      <c r="J400" s="514"/>
      <c r="K400" s="350"/>
    </row>
    <row r="401" spans="2:11" s="349" customFormat="1" ht="15" customHeight="1" x14ac:dyDescent="0.2">
      <c r="B401" s="194" t="s">
        <v>761</v>
      </c>
      <c r="C401" s="280" t="s">
        <v>762</v>
      </c>
      <c r="D401" s="361">
        <v>16</v>
      </c>
      <c r="E401" s="162" t="s">
        <v>273</v>
      </c>
      <c r="F401" s="255"/>
      <c r="G401" s="177">
        <f t="shared" si="17"/>
        <v>0</v>
      </c>
      <c r="H401" s="360"/>
      <c r="I401" s="514"/>
      <c r="J401" s="514"/>
      <c r="K401" s="350"/>
    </row>
    <row r="402" spans="2:11" s="349" customFormat="1" ht="15" customHeight="1" x14ac:dyDescent="0.2">
      <c r="B402" s="194" t="s">
        <v>763</v>
      </c>
      <c r="C402" s="280" t="s">
        <v>764</v>
      </c>
      <c r="D402" s="361">
        <v>1</v>
      </c>
      <c r="E402" s="162" t="s">
        <v>273</v>
      </c>
      <c r="F402" s="255"/>
      <c r="G402" s="177">
        <f t="shared" si="17"/>
        <v>0</v>
      </c>
      <c r="H402" s="360"/>
      <c r="I402" s="514"/>
      <c r="J402" s="514"/>
      <c r="K402" s="350"/>
    </row>
    <row r="403" spans="2:11" s="349" customFormat="1" ht="15" customHeight="1" x14ac:dyDescent="0.2">
      <c r="B403" s="194" t="s">
        <v>765</v>
      </c>
      <c r="C403" s="280" t="s">
        <v>766</v>
      </c>
      <c r="D403" s="361">
        <f>50+10</f>
        <v>60</v>
      </c>
      <c r="E403" s="162" t="s">
        <v>273</v>
      </c>
      <c r="F403" s="255"/>
      <c r="G403" s="177">
        <f t="shared" si="17"/>
        <v>0</v>
      </c>
      <c r="H403" s="360"/>
      <c r="I403" s="514"/>
      <c r="J403" s="514"/>
      <c r="K403" s="436"/>
    </row>
    <row r="404" spans="2:11" s="349" customFormat="1" ht="15" customHeight="1" x14ac:dyDescent="0.2">
      <c r="B404" s="194" t="s">
        <v>767</v>
      </c>
      <c r="C404" s="280" t="s">
        <v>768</v>
      </c>
      <c r="D404" s="361">
        <v>1</v>
      </c>
      <c r="E404" s="162" t="s">
        <v>273</v>
      </c>
      <c r="F404" s="255"/>
      <c r="G404" s="177">
        <f t="shared" si="17"/>
        <v>0</v>
      </c>
      <c r="H404" s="360"/>
      <c r="I404" s="514"/>
      <c r="J404" s="514"/>
      <c r="K404" s="350"/>
    </row>
    <row r="405" spans="2:11" s="349" customFormat="1" ht="15" customHeight="1" x14ac:dyDescent="0.2">
      <c r="B405" s="194" t="s">
        <v>769</v>
      </c>
      <c r="C405" s="280" t="s">
        <v>770</v>
      </c>
      <c r="D405" s="361">
        <v>30</v>
      </c>
      <c r="E405" s="162" t="s">
        <v>273</v>
      </c>
      <c r="F405" s="440"/>
      <c r="G405" s="177">
        <f t="shared" si="17"/>
        <v>0</v>
      </c>
      <c r="H405" s="360"/>
      <c r="I405" s="514"/>
      <c r="J405" s="514"/>
      <c r="K405" s="350"/>
    </row>
    <row r="406" spans="2:11" s="349" customFormat="1" ht="15" customHeight="1" x14ac:dyDescent="0.2">
      <c r="B406" s="194" t="s">
        <v>771</v>
      </c>
      <c r="C406" s="280" t="s">
        <v>772</v>
      </c>
      <c r="D406" s="361">
        <v>4</v>
      </c>
      <c r="E406" s="162" t="s">
        <v>273</v>
      </c>
      <c r="F406" s="440"/>
      <c r="G406" s="177">
        <f t="shared" ref="G406:G430" si="18">F406*D406</f>
        <v>0</v>
      </c>
      <c r="H406" s="360"/>
      <c r="I406" s="514"/>
      <c r="J406" s="514"/>
      <c r="K406" s="437"/>
    </row>
    <row r="407" spans="2:11" s="349" customFormat="1" ht="15" customHeight="1" x14ac:dyDescent="0.2">
      <c r="B407" s="194" t="s">
        <v>773</v>
      </c>
      <c r="C407" s="280" t="s">
        <v>774</v>
      </c>
      <c r="D407" s="361">
        <v>1</v>
      </c>
      <c r="E407" s="162" t="s">
        <v>273</v>
      </c>
      <c r="F407" s="255"/>
      <c r="G407" s="177">
        <f t="shared" si="18"/>
        <v>0</v>
      </c>
      <c r="H407" s="360"/>
      <c r="I407" s="514"/>
      <c r="J407" s="514"/>
      <c r="K407" s="437"/>
    </row>
    <row r="408" spans="2:11" s="349" customFormat="1" ht="15" customHeight="1" x14ac:dyDescent="0.2">
      <c r="B408" s="194" t="s">
        <v>775</v>
      </c>
      <c r="C408" s="280" t="s">
        <v>776</v>
      </c>
      <c r="D408" s="361">
        <v>3</v>
      </c>
      <c r="E408" s="162" t="s">
        <v>273</v>
      </c>
      <c r="F408" s="255"/>
      <c r="G408" s="177">
        <f t="shared" si="18"/>
        <v>0</v>
      </c>
      <c r="H408" s="360"/>
      <c r="I408" s="514"/>
      <c r="J408" s="514"/>
      <c r="K408" s="437"/>
    </row>
    <row r="409" spans="2:11" s="349" customFormat="1" ht="15" customHeight="1" x14ac:dyDescent="0.2">
      <c r="B409" s="194" t="s">
        <v>777</v>
      </c>
      <c r="C409" s="280" t="s">
        <v>778</v>
      </c>
      <c r="D409" s="361">
        <v>1</v>
      </c>
      <c r="E409" s="162" t="s">
        <v>273</v>
      </c>
      <c r="F409" s="440"/>
      <c r="G409" s="177">
        <f t="shared" si="18"/>
        <v>0</v>
      </c>
      <c r="H409" s="360"/>
      <c r="I409" s="514"/>
      <c r="J409" s="514"/>
      <c r="K409" s="350"/>
    </row>
    <row r="410" spans="2:11" s="349" customFormat="1" ht="15" customHeight="1" x14ac:dyDescent="0.2">
      <c r="B410" s="194" t="s">
        <v>779</v>
      </c>
      <c r="C410" s="280" t="s">
        <v>780</v>
      </c>
      <c r="D410" s="361">
        <v>1</v>
      </c>
      <c r="E410" s="162" t="s">
        <v>273</v>
      </c>
      <c r="F410" s="255"/>
      <c r="G410" s="177">
        <f t="shared" si="18"/>
        <v>0</v>
      </c>
      <c r="H410" s="360"/>
      <c r="I410" s="514"/>
      <c r="J410" s="514"/>
      <c r="K410" s="350"/>
    </row>
    <row r="411" spans="2:11" s="349" customFormat="1" ht="15" customHeight="1" x14ac:dyDescent="0.2">
      <c r="B411" s="194" t="s">
        <v>727</v>
      </c>
      <c r="C411" s="280" t="s">
        <v>781</v>
      </c>
      <c r="D411" s="361">
        <v>10</v>
      </c>
      <c r="E411" s="162" t="s">
        <v>273</v>
      </c>
      <c r="F411" s="255"/>
      <c r="G411" s="177">
        <f t="shared" si="18"/>
        <v>0</v>
      </c>
      <c r="H411" s="360"/>
      <c r="I411" s="514"/>
      <c r="J411" s="514"/>
      <c r="K411" s="350"/>
    </row>
    <row r="412" spans="2:11" s="349" customFormat="1" ht="15" customHeight="1" x14ac:dyDescent="0.2">
      <c r="B412" s="194" t="s">
        <v>725</v>
      </c>
      <c r="C412" s="280" t="s">
        <v>782</v>
      </c>
      <c r="D412" s="361">
        <v>1</v>
      </c>
      <c r="E412" s="162" t="s">
        <v>273</v>
      </c>
      <c r="F412" s="255"/>
      <c r="G412" s="177">
        <f t="shared" si="18"/>
        <v>0</v>
      </c>
      <c r="H412" s="360"/>
      <c r="I412" s="514"/>
      <c r="J412" s="514"/>
      <c r="K412" s="350"/>
    </row>
    <row r="413" spans="2:11" s="349" customFormat="1" ht="15" customHeight="1" x14ac:dyDescent="0.2">
      <c r="B413" s="194" t="s">
        <v>783</v>
      </c>
      <c r="C413" s="280" t="s">
        <v>784</v>
      </c>
      <c r="D413" s="361">
        <v>1</v>
      </c>
      <c r="E413" s="162" t="s">
        <v>273</v>
      </c>
      <c r="F413" s="255"/>
      <c r="G413" s="177">
        <f t="shared" si="18"/>
        <v>0</v>
      </c>
      <c r="H413" s="360"/>
      <c r="I413" s="514"/>
      <c r="J413" s="514"/>
      <c r="K413" s="350"/>
    </row>
    <row r="414" spans="2:11" s="349" customFormat="1" ht="15" customHeight="1" x14ac:dyDescent="0.2">
      <c r="B414" s="194" t="s">
        <v>785</v>
      </c>
      <c r="C414" s="280" t="s">
        <v>786</v>
      </c>
      <c r="D414" s="361">
        <v>2</v>
      </c>
      <c r="E414" s="162" t="s">
        <v>273</v>
      </c>
      <c r="F414" s="255"/>
      <c r="G414" s="177">
        <f t="shared" si="18"/>
        <v>0</v>
      </c>
      <c r="H414" s="360"/>
      <c r="I414" s="514"/>
      <c r="J414" s="514"/>
      <c r="K414" s="350"/>
    </row>
    <row r="415" spans="2:11" s="349" customFormat="1" ht="15" customHeight="1" x14ac:dyDescent="0.2">
      <c r="B415" s="194" t="s">
        <v>787</v>
      </c>
      <c r="C415" s="280" t="s">
        <v>788</v>
      </c>
      <c r="D415" s="361">
        <v>4</v>
      </c>
      <c r="E415" s="162" t="s">
        <v>273</v>
      </c>
      <c r="F415" s="255"/>
      <c r="G415" s="177">
        <f t="shared" si="18"/>
        <v>0</v>
      </c>
      <c r="H415" s="360"/>
      <c r="I415" s="514"/>
      <c r="J415" s="514"/>
      <c r="K415" s="350"/>
    </row>
    <row r="416" spans="2:11" s="349" customFormat="1" ht="15" customHeight="1" x14ac:dyDescent="0.2">
      <c r="B416" s="194" t="s">
        <v>789</v>
      </c>
      <c r="C416" s="280" t="s">
        <v>790</v>
      </c>
      <c r="D416" s="361">
        <v>5</v>
      </c>
      <c r="E416" s="162" t="s">
        <v>273</v>
      </c>
      <c r="F416" s="255"/>
      <c r="G416" s="177">
        <f t="shared" si="18"/>
        <v>0</v>
      </c>
      <c r="H416" s="360"/>
      <c r="I416" s="514"/>
      <c r="J416" s="514"/>
      <c r="K416" s="350"/>
    </row>
    <row r="417" spans="2:11" s="349" customFormat="1" ht="15" customHeight="1" x14ac:dyDescent="0.2">
      <c r="B417" s="194" t="s">
        <v>791</v>
      </c>
      <c r="C417" s="280" t="s">
        <v>792</v>
      </c>
      <c r="D417" s="361">
        <v>1</v>
      </c>
      <c r="E417" s="162" t="s">
        <v>273</v>
      </c>
      <c r="F417" s="255"/>
      <c r="G417" s="177">
        <f t="shared" si="18"/>
        <v>0</v>
      </c>
      <c r="H417" s="360"/>
      <c r="I417" s="514"/>
      <c r="J417" s="514"/>
      <c r="K417" s="350"/>
    </row>
    <row r="418" spans="2:11" s="349" customFormat="1" ht="15" customHeight="1" x14ac:dyDescent="0.2">
      <c r="B418" s="194" t="s">
        <v>793</v>
      </c>
      <c r="C418" s="280" t="s">
        <v>794</v>
      </c>
      <c r="D418" s="361">
        <v>4</v>
      </c>
      <c r="E418" s="162" t="s">
        <v>273</v>
      </c>
      <c r="F418" s="255"/>
      <c r="G418" s="177">
        <f t="shared" si="18"/>
        <v>0</v>
      </c>
      <c r="H418" s="365"/>
      <c r="I418" s="514"/>
      <c r="J418" s="514"/>
      <c r="K418" s="350"/>
    </row>
    <row r="419" spans="2:11" s="349" customFormat="1" ht="15" customHeight="1" x14ac:dyDescent="0.2">
      <c r="B419" s="194" t="s">
        <v>795</v>
      </c>
      <c r="C419" s="280" t="s">
        <v>796</v>
      </c>
      <c r="D419" s="361">
        <v>1</v>
      </c>
      <c r="E419" s="162" t="s">
        <v>273</v>
      </c>
      <c r="F419" s="255"/>
      <c r="G419" s="177">
        <f t="shared" si="18"/>
        <v>0</v>
      </c>
      <c r="H419" s="360"/>
      <c r="I419" s="514"/>
      <c r="J419" s="514"/>
      <c r="K419" s="350"/>
    </row>
    <row r="420" spans="2:11" s="349" customFormat="1" ht="15" customHeight="1" x14ac:dyDescent="0.2">
      <c r="B420" s="194" t="s">
        <v>797</v>
      </c>
      <c r="C420" s="280" t="s">
        <v>798</v>
      </c>
      <c r="D420" s="361">
        <v>2</v>
      </c>
      <c r="E420" s="162" t="s">
        <v>273</v>
      </c>
      <c r="F420" s="255"/>
      <c r="G420" s="177">
        <f t="shared" si="18"/>
        <v>0</v>
      </c>
      <c r="H420" s="360"/>
      <c r="I420" s="514"/>
      <c r="J420" s="514"/>
      <c r="K420" s="350"/>
    </row>
    <row r="421" spans="2:11" s="349" customFormat="1" ht="15" customHeight="1" x14ac:dyDescent="0.2">
      <c r="B421" s="194" t="s">
        <v>799</v>
      </c>
      <c r="C421" s="280" t="s">
        <v>800</v>
      </c>
      <c r="D421" s="361">
        <v>1</v>
      </c>
      <c r="E421" s="162" t="s">
        <v>53</v>
      </c>
      <c r="F421" s="440"/>
      <c r="G421" s="177">
        <f t="shared" si="18"/>
        <v>0</v>
      </c>
      <c r="H421" s="360"/>
      <c r="I421" s="514"/>
      <c r="J421" s="514"/>
      <c r="K421" s="350"/>
    </row>
    <row r="422" spans="2:11" s="349" customFormat="1" ht="15" customHeight="1" x14ac:dyDescent="0.2">
      <c r="B422" s="194" t="s">
        <v>801</v>
      </c>
      <c r="C422" s="280" t="s">
        <v>802</v>
      </c>
      <c r="D422" s="361">
        <v>1</v>
      </c>
      <c r="E422" s="162" t="s">
        <v>273</v>
      </c>
      <c r="F422" s="255"/>
      <c r="G422" s="177">
        <f t="shared" si="18"/>
        <v>0</v>
      </c>
      <c r="H422" s="360"/>
      <c r="I422" s="514"/>
      <c r="J422" s="514"/>
      <c r="K422" s="350"/>
    </row>
    <row r="423" spans="2:11" s="349" customFormat="1" ht="15" customHeight="1" x14ac:dyDescent="0.2">
      <c r="B423" s="194" t="s">
        <v>803</v>
      </c>
      <c r="C423" s="280" t="s">
        <v>804</v>
      </c>
      <c r="D423" s="361">
        <v>4</v>
      </c>
      <c r="E423" s="162" t="s">
        <v>273</v>
      </c>
      <c r="F423" s="255"/>
      <c r="G423" s="177">
        <f t="shared" si="18"/>
        <v>0</v>
      </c>
      <c r="H423" s="360"/>
      <c r="I423" s="514"/>
      <c r="J423" s="514"/>
      <c r="K423" s="350"/>
    </row>
    <row r="424" spans="2:11" s="349" customFormat="1" ht="15" customHeight="1" x14ac:dyDescent="0.2">
      <c r="B424" s="194" t="s">
        <v>805</v>
      </c>
      <c r="C424" s="280" t="s">
        <v>806</v>
      </c>
      <c r="D424" s="361">
        <f>107+13</f>
        <v>120</v>
      </c>
      <c r="E424" s="162" t="s">
        <v>273</v>
      </c>
      <c r="F424" s="255"/>
      <c r="G424" s="177">
        <f t="shared" si="18"/>
        <v>0</v>
      </c>
      <c r="H424" s="360"/>
      <c r="I424" s="514"/>
      <c r="J424" s="514"/>
      <c r="K424" s="437"/>
    </row>
    <row r="425" spans="2:11" s="349" customFormat="1" ht="15" customHeight="1" x14ac:dyDescent="0.2">
      <c r="B425" s="194" t="s">
        <v>807</v>
      </c>
      <c r="C425" s="280" t="s">
        <v>808</v>
      </c>
      <c r="D425" s="361">
        <v>11</v>
      </c>
      <c r="E425" s="162" t="s">
        <v>273</v>
      </c>
      <c r="F425" s="255"/>
      <c r="G425" s="177">
        <f t="shared" si="18"/>
        <v>0</v>
      </c>
      <c r="H425" s="360"/>
      <c r="I425" s="514"/>
      <c r="J425" s="514"/>
      <c r="K425" s="350"/>
    </row>
    <row r="426" spans="2:11" s="349" customFormat="1" ht="15" customHeight="1" x14ac:dyDescent="0.2">
      <c r="B426" s="194" t="s">
        <v>809</v>
      </c>
      <c r="C426" s="280" t="s">
        <v>810</v>
      </c>
      <c r="D426" s="361">
        <v>20</v>
      </c>
      <c r="E426" s="162" t="s">
        <v>273</v>
      </c>
      <c r="F426" s="255"/>
      <c r="G426" s="177">
        <f t="shared" si="18"/>
        <v>0</v>
      </c>
      <c r="H426" s="360"/>
      <c r="I426" s="514"/>
      <c r="J426" s="514"/>
      <c r="K426" s="350"/>
    </row>
    <row r="427" spans="2:11" s="349" customFormat="1" ht="15" customHeight="1" x14ac:dyDescent="0.2">
      <c r="B427" s="194" t="s">
        <v>811</v>
      </c>
      <c r="C427" s="280" t="s">
        <v>812</v>
      </c>
      <c r="D427" s="361">
        <v>2</v>
      </c>
      <c r="E427" s="162" t="s">
        <v>273</v>
      </c>
      <c r="F427" s="255"/>
      <c r="G427" s="177">
        <f t="shared" si="18"/>
        <v>0</v>
      </c>
      <c r="H427" s="360"/>
      <c r="I427" s="514"/>
      <c r="J427" s="514"/>
      <c r="K427" s="350"/>
    </row>
    <row r="428" spans="2:11" s="349" customFormat="1" ht="15" customHeight="1" x14ac:dyDescent="0.2">
      <c r="B428" s="194" t="s">
        <v>813</v>
      </c>
      <c r="C428" s="280" t="s">
        <v>814</v>
      </c>
      <c r="D428" s="361">
        <v>77</v>
      </c>
      <c r="E428" s="162" t="s">
        <v>273</v>
      </c>
      <c r="F428" s="255"/>
      <c r="G428" s="177">
        <f t="shared" si="18"/>
        <v>0</v>
      </c>
      <c r="H428" s="360"/>
      <c r="I428" s="514"/>
      <c r="J428" s="514"/>
      <c r="K428" s="350"/>
    </row>
    <row r="429" spans="2:11" s="349" customFormat="1" ht="15" customHeight="1" x14ac:dyDescent="0.2">
      <c r="B429" s="194" t="s">
        <v>815</v>
      </c>
      <c r="C429" s="280" t="s">
        <v>816</v>
      </c>
      <c r="D429" s="361">
        <v>1</v>
      </c>
      <c r="E429" s="162" t="s">
        <v>53</v>
      </c>
      <c r="F429" s="440"/>
      <c r="G429" s="177">
        <f t="shared" si="18"/>
        <v>0</v>
      </c>
      <c r="H429" s="360"/>
      <c r="I429" s="514"/>
      <c r="J429" s="514"/>
      <c r="K429" s="350"/>
    </row>
    <row r="430" spans="2:11" s="349" customFormat="1" ht="15" customHeight="1" x14ac:dyDescent="0.2">
      <c r="B430" s="194" t="s">
        <v>817</v>
      </c>
      <c r="C430" s="280" t="s">
        <v>818</v>
      </c>
      <c r="D430" s="361">
        <v>1</v>
      </c>
      <c r="E430" s="162" t="s">
        <v>53</v>
      </c>
      <c r="F430" s="440"/>
      <c r="G430" s="177">
        <f t="shared" si="18"/>
        <v>0</v>
      </c>
      <c r="H430" s="360"/>
      <c r="I430" s="514"/>
      <c r="J430" s="514"/>
      <c r="K430" s="350"/>
    </row>
    <row r="431" spans="2:11" ht="15" customHeight="1" x14ac:dyDescent="0.25">
      <c r="B431" s="194"/>
      <c r="C431" s="563" t="s">
        <v>251</v>
      </c>
      <c r="D431" s="563"/>
      <c r="E431" s="563"/>
      <c r="F431" s="563"/>
      <c r="G431" s="278">
        <f>SUM(G374:G430)</f>
        <v>0</v>
      </c>
      <c r="H431" s="265"/>
      <c r="I431" s="473">
        <f>SUM(I374:I430)</f>
        <v>0</v>
      </c>
      <c r="J431" s="484"/>
      <c r="K431" s="170"/>
    </row>
    <row r="432" spans="2:11" ht="15" customHeight="1" x14ac:dyDescent="0.2">
      <c r="B432" s="183" t="s">
        <v>819</v>
      </c>
      <c r="C432" s="187" t="s">
        <v>820</v>
      </c>
      <c r="D432" s="421"/>
      <c r="E432" s="404"/>
      <c r="F432" s="422"/>
      <c r="G432" s="423"/>
      <c r="H432" s="404"/>
      <c r="I432" s="515"/>
      <c r="J432" s="515"/>
      <c r="K432" s="424"/>
    </row>
    <row r="433" spans="2:11" s="349" customFormat="1" ht="15" customHeight="1" x14ac:dyDescent="0.2">
      <c r="B433" s="194" t="s">
        <v>821</v>
      </c>
      <c r="C433" s="364" t="s">
        <v>822</v>
      </c>
      <c r="D433" s="363">
        <v>19</v>
      </c>
      <c r="E433" s="362" t="s">
        <v>273</v>
      </c>
      <c r="F433" s="255"/>
      <c r="G433" s="177">
        <f t="shared" ref="G433:G440" si="19">F433*D433</f>
        <v>0</v>
      </c>
      <c r="H433" s="360"/>
      <c r="I433" s="514"/>
      <c r="J433" s="514"/>
      <c r="K433" s="350"/>
    </row>
    <row r="434" spans="2:11" s="349" customFormat="1" ht="15" customHeight="1" x14ac:dyDescent="0.2">
      <c r="B434" s="194" t="s">
        <v>823</v>
      </c>
      <c r="C434" s="280" t="s">
        <v>824</v>
      </c>
      <c r="D434" s="361">
        <v>10</v>
      </c>
      <c r="E434" s="162" t="s">
        <v>273</v>
      </c>
      <c r="F434" s="255"/>
      <c r="G434" s="177">
        <f t="shared" si="19"/>
        <v>0</v>
      </c>
      <c r="H434" s="360"/>
      <c r="I434" s="514"/>
      <c r="J434" s="514"/>
      <c r="K434" s="350"/>
    </row>
    <row r="435" spans="2:11" s="349" customFormat="1" ht="15" customHeight="1" x14ac:dyDescent="0.2">
      <c r="B435" s="194" t="s">
        <v>825</v>
      </c>
      <c r="C435" s="280" t="s">
        <v>826</v>
      </c>
      <c r="D435" s="361">
        <v>5</v>
      </c>
      <c r="E435" s="162" t="s">
        <v>273</v>
      </c>
      <c r="F435" s="255"/>
      <c r="G435" s="177">
        <f t="shared" si="19"/>
        <v>0</v>
      </c>
      <c r="H435" s="360"/>
      <c r="I435" s="514"/>
      <c r="J435" s="514"/>
      <c r="K435" s="350"/>
    </row>
    <row r="436" spans="2:11" s="349" customFormat="1" ht="15" customHeight="1" x14ac:dyDescent="0.2">
      <c r="B436" s="194" t="s">
        <v>827</v>
      </c>
      <c r="C436" s="280" t="s">
        <v>828</v>
      </c>
      <c r="D436" s="361">
        <v>5</v>
      </c>
      <c r="E436" s="162" t="s">
        <v>273</v>
      </c>
      <c r="F436" s="255"/>
      <c r="G436" s="177">
        <f t="shared" si="19"/>
        <v>0</v>
      </c>
      <c r="H436" s="360"/>
      <c r="I436" s="514"/>
      <c r="J436" s="514"/>
      <c r="K436" s="350"/>
    </row>
    <row r="437" spans="2:11" s="349" customFormat="1" ht="15" customHeight="1" x14ac:dyDescent="0.2">
      <c r="B437" s="194" t="s">
        <v>829</v>
      </c>
      <c r="C437" s="280" t="s">
        <v>830</v>
      </c>
      <c r="D437" s="361">
        <v>10</v>
      </c>
      <c r="E437" s="162" t="s">
        <v>273</v>
      </c>
      <c r="F437" s="255"/>
      <c r="G437" s="177">
        <f t="shared" si="19"/>
        <v>0</v>
      </c>
      <c r="H437" s="360"/>
      <c r="I437" s="514"/>
      <c r="J437" s="514"/>
      <c r="K437" s="350"/>
    </row>
    <row r="438" spans="2:11" s="349" customFormat="1" ht="15" customHeight="1" x14ac:dyDescent="0.2">
      <c r="B438" s="194" t="s">
        <v>831</v>
      </c>
      <c r="C438" s="280" t="s">
        <v>832</v>
      </c>
      <c r="D438" s="361">
        <v>12</v>
      </c>
      <c r="E438" s="162" t="s">
        <v>273</v>
      </c>
      <c r="F438" s="255"/>
      <c r="G438" s="177">
        <f t="shared" si="19"/>
        <v>0</v>
      </c>
      <c r="H438" s="360"/>
      <c r="I438" s="514"/>
      <c r="J438" s="514"/>
      <c r="K438" s="350"/>
    </row>
    <row r="439" spans="2:11" s="349" customFormat="1" ht="15" customHeight="1" x14ac:dyDescent="0.2">
      <c r="B439" s="194" t="s">
        <v>833</v>
      </c>
      <c r="C439" s="280" t="s">
        <v>834</v>
      </c>
      <c r="D439" s="361">
        <v>10</v>
      </c>
      <c r="E439" s="162" t="s">
        <v>273</v>
      </c>
      <c r="F439" s="255"/>
      <c r="G439" s="177">
        <f t="shared" si="19"/>
        <v>0</v>
      </c>
      <c r="H439" s="360"/>
      <c r="I439" s="514"/>
      <c r="J439" s="514"/>
      <c r="K439" s="350"/>
    </row>
    <row r="440" spans="2:11" s="349" customFormat="1" ht="15" customHeight="1" x14ac:dyDescent="0.2">
      <c r="B440" s="194" t="s">
        <v>835</v>
      </c>
      <c r="C440" s="280" t="s">
        <v>836</v>
      </c>
      <c r="D440" s="361">
        <v>2</v>
      </c>
      <c r="E440" s="162" t="s">
        <v>273</v>
      </c>
      <c r="F440" s="255"/>
      <c r="G440" s="177">
        <f t="shared" si="19"/>
        <v>0</v>
      </c>
      <c r="H440" s="360"/>
      <c r="I440" s="514"/>
      <c r="J440" s="514"/>
      <c r="K440" s="350"/>
    </row>
    <row r="441" spans="2:11" ht="15" customHeight="1" x14ac:dyDescent="0.25">
      <c r="B441" s="194"/>
      <c r="C441" s="563" t="s">
        <v>251</v>
      </c>
      <c r="D441" s="563"/>
      <c r="E441" s="563"/>
      <c r="F441" s="563"/>
      <c r="G441" s="278">
        <f>SUM(G433:G440)</f>
        <v>0</v>
      </c>
      <c r="H441" s="265"/>
      <c r="I441" s="473">
        <f>SUM(I433:I440)</f>
        <v>0</v>
      </c>
      <c r="J441" s="484"/>
      <c r="K441" s="170"/>
    </row>
    <row r="442" spans="2:11" ht="15" customHeight="1" x14ac:dyDescent="0.2">
      <c r="B442" s="183" t="s">
        <v>837</v>
      </c>
      <c r="C442" s="184" t="s">
        <v>838</v>
      </c>
      <c r="D442" s="185"/>
      <c r="E442" s="401"/>
      <c r="F442" s="402"/>
      <c r="G442" s="403"/>
      <c r="H442" s="401"/>
      <c r="I442" s="495"/>
      <c r="J442" s="495"/>
      <c r="K442" s="405"/>
    </row>
    <row r="443" spans="2:11" ht="15" customHeight="1" x14ac:dyDescent="0.2">
      <c r="B443" s="234" t="s">
        <v>839</v>
      </c>
      <c r="C443" s="259" t="s">
        <v>840</v>
      </c>
      <c r="D443" s="301"/>
      <c r="E443" s="241"/>
      <c r="F443" s="260"/>
      <c r="G443" s="261"/>
      <c r="H443" s="241"/>
      <c r="I443" s="478"/>
      <c r="J443" s="478"/>
      <c r="K443" s="263"/>
    </row>
    <row r="444" spans="2:11" ht="15" customHeight="1" x14ac:dyDescent="0.2">
      <c r="B444" s="163" t="s">
        <v>841</v>
      </c>
      <c r="C444" s="195" t="s">
        <v>842</v>
      </c>
      <c r="D444" s="302">
        <v>162</v>
      </c>
      <c r="E444" s="175" t="s">
        <v>843</v>
      </c>
      <c r="F444" s="255"/>
      <c r="G444" s="247">
        <f>F444*D444</f>
        <v>0</v>
      </c>
      <c r="H444" s="241"/>
      <c r="I444" s="478"/>
      <c r="J444" s="478"/>
      <c r="K444" s="263"/>
    </row>
    <row r="445" spans="2:11" ht="15" customHeight="1" x14ac:dyDescent="0.2">
      <c r="B445" s="163" t="s">
        <v>844</v>
      </c>
      <c r="C445" s="224" t="s">
        <v>845</v>
      </c>
      <c r="D445" s="302">
        <v>457</v>
      </c>
      <c r="E445" s="175" t="s">
        <v>843</v>
      </c>
      <c r="F445" s="303"/>
      <c r="G445" s="247">
        <f>F445*D445</f>
        <v>0</v>
      </c>
      <c r="H445" s="241"/>
      <c r="I445" s="478"/>
      <c r="J445" s="478"/>
      <c r="K445" s="263"/>
    </row>
    <row r="446" spans="2:11" ht="15" customHeight="1" x14ac:dyDescent="0.2">
      <c r="B446" s="163" t="s">
        <v>846</v>
      </c>
      <c r="C446" s="359" t="s">
        <v>847</v>
      </c>
      <c r="D446" s="547">
        <v>19</v>
      </c>
      <c r="E446" s="175" t="s">
        <v>273</v>
      </c>
      <c r="F446" s="284"/>
      <c r="G446" s="247">
        <f>F446*D446</f>
        <v>0</v>
      </c>
      <c r="H446" s="241"/>
      <c r="I446" s="478"/>
      <c r="J446" s="478"/>
      <c r="K446" s="263"/>
    </row>
    <row r="447" spans="2:11" ht="15" customHeight="1" x14ac:dyDescent="0.2">
      <c r="B447" s="163" t="s">
        <v>848</v>
      </c>
      <c r="C447" s="195" t="s">
        <v>849</v>
      </c>
      <c r="D447" s="225">
        <v>19</v>
      </c>
      <c r="E447" s="195" t="s">
        <v>273</v>
      </c>
      <c r="F447" s="255"/>
      <c r="G447" s="247">
        <f>F447*D447</f>
        <v>0</v>
      </c>
      <c r="H447" s="305"/>
      <c r="I447" s="475"/>
      <c r="J447" s="475"/>
      <c r="K447" s="263"/>
    </row>
    <row r="448" spans="2:11" ht="15" customHeight="1" x14ac:dyDescent="0.2">
      <c r="B448" s="234" t="s">
        <v>850</v>
      </c>
      <c r="C448" s="306" t="s">
        <v>851</v>
      </c>
      <c r="D448" s="307"/>
      <c r="E448" s="241"/>
      <c r="F448" s="303"/>
      <c r="G448" s="247"/>
      <c r="H448" s="241"/>
      <c r="I448" s="478"/>
      <c r="J448" s="478"/>
      <c r="K448" s="263"/>
    </row>
    <row r="449" spans="2:11" ht="15" customHeight="1" x14ac:dyDescent="0.2">
      <c r="B449" s="163" t="s">
        <v>852</v>
      </c>
      <c r="C449" s="195" t="s">
        <v>842</v>
      </c>
      <c r="D449" s="302">
        <v>79</v>
      </c>
      <c r="E449" s="175" t="s">
        <v>843</v>
      </c>
      <c r="F449" s="255"/>
      <c r="G449" s="247">
        <f>F449*D449</f>
        <v>0</v>
      </c>
      <c r="H449" s="241"/>
      <c r="I449" s="478"/>
      <c r="J449" s="478"/>
      <c r="K449" s="263"/>
    </row>
    <row r="450" spans="2:11" ht="15" customHeight="1" x14ac:dyDescent="0.2">
      <c r="B450" s="163" t="s">
        <v>853</v>
      </c>
      <c r="C450" s="224" t="s">
        <v>854</v>
      </c>
      <c r="D450" s="302">
        <v>253</v>
      </c>
      <c r="E450" s="175" t="s">
        <v>843</v>
      </c>
      <c r="F450" s="255"/>
      <c r="G450" s="247">
        <f>F450*D450</f>
        <v>0</v>
      </c>
      <c r="H450" s="241"/>
      <c r="I450" s="478"/>
      <c r="J450" s="478"/>
      <c r="K450" s="263"/>
    </row>
    <row r="451" spans="2:11" ht="15" customHeight="1" x14ac:dyDescent="0.2">
      <c r="B451" s="163" t="s">
        <v>855</v>
      </c>
      <c r="C451" s="224" t="s">
        <v>856</v>
      </c>
      <c r="D451" s="302">
        <v>18</v>
      </c>
      <c r="E451" s="175" t="s">
        <v>843</v>
      </c>
      <c r="F451" s="255"/>
      <c r="G451" s="247">
        <f>F451*D451</f>
        <v>0</v>
      </c>
      <c r="H451" s="241"/>
      <c r="I451" s="478"/>
      <c r="J451" s="478"/>
      <c r="K451" s="263"/>
    </row>
    <row r="452" spans="2:11" ht="15" customHeight="1" x14ac:dyDescent="0.2">
      <c r="B452" s="163" t="s">
        <v>857</v>
      </c>
      <c r="C452" s="195" t="s">
        <v>858</v>
      </c>
      <c r="D452" s="302">
        <v>1</v>
      </c>
      <c r="E452" s="175" t="s">
        <v>50</v>
      </c>
      <c r="F452" s="255"/>
      <c r="G452" s="247">
        <f>F452*D452</f>
        <v>0</v>
      </c>
      <c r="H452" s="241"/>
      <c r="I452" s="478"/>
      <c r="J452" s="478"/>
      <c r="K452" s="263"/>
    </row>
    <row r="453" spans="2:11" ht="15" customHeight="1" x14ac:dyDescent="0.2">
      <c r="B453" s="163" t="s">
        <v>859</v>
      </c>
      <c r="C453" s="195" t="s">
        <v>849</v>
      </c>
      <c r="D453" s="225">
        <v>18</v>
      </c>
      <c r="E453" s="195" t="s">
        <v>273</v>
      </c>
      <c r="F453" s="255"/>
      <c r="G453" s="247">
        <f>F453*D453</f>
        <v>0</v>
      </c>
      <c r="H453" s="241"/>
      <c r="I453" s="478"/>
      <c r="J453" s="478"/>
      <c r="K453" s="263"/>
    </row>
    <row r="454" spans="2:11" ht="15" customHeight="1" x14ac:dyDescent="0.2">
      <c r="B454" s="234" t="s">
        <v>860</v>
      </c>
      <c r="C454" s="306" t="s">
        <v>861</v>
      </c>
      <c r="D454" s="307"/>
      <c r="E454" s="241"/>
      <c r="F454" s="303"/>
      <c r="G454" s="247"/>
      <c r="H454" s="241"/>
      <c r="I454" s="478"/>
      <c r="J454" s="478"/>
      <c r="K454" s="263"/>
    </row>
    <row r="455" spans="2:11" ht="15" customHeight="1" x14ac:dyDescent="0.2">
      <c r="B455" s="163" t="s">
        <v>862</v>
      </c>
      <c r="C455" s="195" t="s">
        <v>863</v>
      </c>
      <c r="D455" s="302">
        <v>169</v>
      </c>
      <c r="E455" s="175" t="s">
        <v>843</v>
      </c>
      <c r="F455" s="303"/>
      <c r="G455" s="247">
        <f>F455*D455</f>
        <v>0</v>
      </c>
      <c r="H455" s="308"/>
      <c r="I455" s="516"/>
      <c r="J455" s="516"/>
      <c r="K455" s="263"/>
    </row>
    <row r="456" spans="2:11" ht="15" customHeight="1" x14ac:dyDescent="0.2">
      <c r="B456" s="234" t="s">
        <v>864</v>
      </c>
      <c r="C456" s="306" t="s">
        <v>865</v>
      </c>
      <c r="D456" s="251"/>
      <c r="E456" s="241"/>
      <c r="F456" s="303"/>
      <c r="G456" s="247"/>
      <c r="H456" s="308"/>
      <c r="I456" s="516"/>
      <c r="J456" s="516"/>
      <c r="K456" s="263"/>
    </row>
    <row r="457" spans="2:11" ht="15" customHeight="1" x14ac:dyDescent="0.2">
      <c r="B457" s="163" t="s">
        <v>866</v>
      </c>
      <c r="C457" s="195" t="s">
        <v>867</v>
      </c>
      <c r="D457" s="302">
        <v>131</v>
      </c>
      <c r="E457" s="175" t="s">
        <v>843</v>
      </c>
      <c r="F457" s="303"/>
      <c r="G457" s="247">
        <f>F457*D457</f>
        <v>0</v>
      </c>
      <c r="H457" s="308"/>
      <c r="I457" s="516"/>
      <c r="J457" s="516"/>
      <c r="K457" s="263"/>
    </row>
    <row r="458" spans="2:11" ht="15" customHeight="1" x14ac:dyDescent="0.25">
      <c r="B458" s="194"/>
      <c r="C458" s="563" t="s">
        <v>251</v>
      </c>
      <c r="D458" s="563"/>
      <c r="E458" s="563"/>
      <c r="F458" s="563"/>
      <c r="G458" s="278">
        <f>SUM(G444:G457)</f>
        <v>0</v>
      </c>
      <c r="H458" s="309"/>
      <c r="I458" s="473">
        <f>SUM(I444:I457)</f>
        <v>0</v>
      </c>
      <c r="J458" s="517"/>
      <c r="K458" s="170"/>
    </row>
    <row r="459" spans="2:11" s="349" customFormat="1" ht="15" customHeight="1" x14ac:dyDescent="0.2">
      <c r="B459" s="183" t="s">
        <v>868</v>
      </c>
      <c r="C459" s="184" t="s">
        <v>869</v>
      </c>
      <c r="D459" s="185"/>
      <c r="E459" s="401"/>
      <c r="F459" s="402"/>
      <c r="G459" s="403"/>
      <c r="H459" s="425"/>
      <c r="I459" s="518"/>
      <c r="J459" s="518"/>
      <c r="K459" s="426"/>
    </row>
    <row r="460" spans="2:11" s="349" customFormat="1" ht="15" customHeight="1" x14ac:dyDescent="0.2">
      <c r="B460" s="234" t="s">
        <v>870</v>
      </c>
      <c r="C460" s="298" t="s">
        <v>871</v>
      </c>
      <c r="D460" s="299"/>
      <c r="E460" s="262"/>
      <c r="F460" s="300"/>
      <c r="G460" s="310"/>
      <c r="H460" s="353"/>
      <c r="I460" s="519"/>
      <c r="J460" s="519"/>
      <c r="K460" s="352"/>
    </row>
    <row r="461" spans="2:11" s="349" customFormat="1" ht="15" customHeight="1" x14ac:dyDescent="0.2">
      <c r="B461" s="194" t="s">
        <v>872</v>
      </c>
      <c r="C461" s="358" t="s">
        <v>873</v>
      </c>
      <c r="D461" s="357">
        <v>1</v>
      </c>
      <c r="E461" s="356" t="s">
        <v>273</v>
      </c>
      <c r="F461" s="355"/>
      <c r="G461" s="177">
        <f t="shared" ref="G461:G466" si="20">F461*D461</f>
        <v>0</v>
      </c>
      <c r="H461" s="351"/>
      <c r="I461" s="520"/>
      <c r="J461" s="520"/>
      <c r="K461" s="350"/>
    </row>
    <row r="462" spans="2:11" s="349" customFormat="1" ht="15" customHeight="1" x14ac:dyDescent="0.2">
      <c r="B462" s="194" t="s">
        <v>874</v>
      </c>
      <c r="C462" s="313" t="s">
        <v>875</v>
      </c>
      <c r="D462" s="174">
        <v>5</v>
      </c>
      <c r="E462" s="314" t="s">
        <v>273</v>
      </c>
      <c r="F462" s="303"/>
      <c r="G462" s="177">
        <f t="shared" si="20"/>
        <v>0</v>
      </c>
      <c r="H462" s="351"/>
      <c r="I462" s="520"/>
      <c r="J462" s="520"/>
      <c r="K462" s="350"/>
    </row>
    <row r="463" spans="2:11" s="349" customFormat="1" ht="15" customHeight="1" x14ac:dyDescent="0.2">
      <c r="B463" s="194" t="s">
        <v>876</v>
      </c>
      <c r="C463" s="313" t="s">
        <v>877</v>
      </c>
      <c r="D463" s="174">
        <v>1</v>
      </c>
      <c r="E463" s="314" t="s">
        <v>273</v>
      </c>
      <c r="F463" s="303"/>
      <c r="G463" s="177">
        <f t="shared" si="20"/>
        <v>0</v>
      </c>
      <c r="H463" s="351"/>
      <c r="I463" s="520"/>
      <c r="J463" s="520"/>
      <c r="K463" s="350"/>
    </row>
    <row r="464" spans="2:11" s="349" customFormat="1" ht="15" customHeight="1" x14ac:dyDescent="0.2">
      <c r="B464" s="194" t="s">
        <v>878</v>
      </c>
      <c r="C464" s="313" t="s">
        <v>879</v>
      </c>
      <c r="D464" s="174">
        <v>1</v>
      </c>
      <c r="E464" s="314" t="s">
        <v>273</v>
      </c>
      <c r="F464" s="303"/>
      <c r="G464" s="177">
        <f t="shared" si="20"/>
        <v>0</v>
      </c>
      <c r="H464" s="351"/>
      <c r="I464" s="520"/>
      <c r="J464" s="520"/>
      <c r="K464" s="350"/>
    </row>
    <row r="465" spans="2:11" s="349" customFormat="1" ht="15" customHeight="1" x14ac:dyDescent="0.2">
      <c r="B465" s="194" t="s">
        <v>880</v>
      </c>
      <c r="C465" s="313" t="s">
        <v>881</v>
      </c>
      <c r="D465" s="174">
        <v>1</v>
      </c>
      <c r="E465" s="314" t="s">
        <v>273</v>
      </c>
      <c r="F465" s="303"/>
      <c r="G465" s="177">
        <f t="shared" si="20"/>
        <v>0</v>
      </c>
      <c r="H465" s="351"/>
      <c r="I465" s="520"/>
      <c r="J465" s="520"/>
      <c r="K465" s="350"/>
    </row>
    <row r="466" spans="2:11" s="349" customFormat="1" ht="15" customHeight="1" x14ac:dyDescent="0.2">
      <c r="B466" s="194" t="s">
        <v>882</v>
      </c>
      <c r="C466" s="313" t="s">
        <v>883</v>
      </c>
      <c r="D466" s="174">
        <v>1</v>
      </c>
      <c r="E466" s="314" t="s">
        <v>273</v>
      </c>
      <c r="F466" s="303"/>
      <c r="G466" s="177">
        <f t="shared" si="20"/>
        <v>0</v>
      </c>
      <c r="H466" s="351"/>
      <c r="I466" s="520"/>
      <c r="J466" s="520"/>
      <c r="K466" s="350"/>
    </row>
    <row r="467" spans="2:11" s="349" customFormat="1" ht="15" customHeight="1" x14ac:dyDescent="0.2">
      <c r="B467" s="234" t="s">
        <v>884</v>
      </c>
      <c r="C467" s="354" t="s">
        <v>89</v>
      </c>
      <c r="D467" s="174"/>
      <c r="E467" s="314"/>
      <c r="F467" s="303"/>
      <c r="G467" s="177"/>
      <c r="H467" s="351"/>
      <c r="I467" s="520"/>
      <c r="J467" s="520"/>
      <c r="K467" s="350"/>
    </row>
    <row r="468" spans="2:11" s="349" customFormat="1" ht="15" customHeight="1" x14ac:dyDescent="0.2">
      <c r="B468" s="194" t="s">
        <v>885</v>
      </c>
      <c r="C468" s="173" t="s">
        <v>886</v>
      </c>
      <c r="D468" s="174">
        <v>1</v>
      </c>
      <c r="E468" s="314" t="s">
        <v>273</v>
      </c>
      <c r="F468" s="303"/>
      <c r="G468" s="177">
        <f>F468*D468</f>
        <v>0</v>
      </c>
      <c r="H468" s="351"/>
      <c r="I468" s="520"/>
      <c r="J468" s="520"/>
      <c r="K468" s="350"/>
    </row>
    <row r="469" spans="2:11" s="349" customFormat="1" ht="15" customHeight="1" x14ac:dyDescent="0.2">
      <c r="B469" s="194" t="s">
        <v>887</v>
      </c>
      <c r="C469" s="313" t="s">
        <v>888</v>
      </c>
      <c r="D469" s="174">
        <v>5</v>
      </c>
      <c r="E469" s="314" t="s">
        <v>273</v>
      </c>
      <c r="F469" s="303"/>
      <c r="G469" s="177">
        <f>F469*D469</f>
        <v>0</v>
      </c>
      <c r="H469" s="351"/>
      <c r="I469" s="520"/>
      <c r="J469" s="520"/>
      <c r="K469" s="350"/>
    </row>
    <row r="470" spans="2:11" s="349" customFormat="1" ht="15" customHeight="1" x14ac:dyDescent="0.2">
      <c r="B470" s="194" t="s">
        <v>889</v>
      </c>
      <c r="C470" s="313" t="s">
        <v>890</v>
      </c>
      <c r="D470" s="174">
        <v>16.2</v>
      </c>
      <c r="E470" s="314" t="s">
        <v>270</v>
      </c>
      <c r="F470" s="303"/>
      <c r="G470" s="177">
        <f>F470*D470</f>
        <v>0</v>
      </c>
      <c r="H470" s="351"/>
      <c r="I470" s="520"/>
      <c r="J470" s="520"/>
      <c r="K470" s="350"/>
    </row>
    <row r="471" spans="2:11" s="349" customFormat="1" ht="15" customHeight="1" x14ac:dyDescent="0.2">
      <c r="B471" s="194" t="s">
        <v>891</v>
      </c>
      <c r="C471" s="313" t="s">
        <v>892</v>
      </c>
      <c r="D471" s="174">
        <v>1</v>
      </c>
      <c r="E471" s="314" t="s">
        <v>273</v>
      </c>
      <c r="F471" s="303"/>
      <c r="G471" s="177">
        <f>F471*D471</f>
        <v>0</v>
      </c>
      <c r="H471" s="351"/>
      <c r="I471" s="520"/>
      <c r="J471" s="520"/>
      <c r="K471" s="350"/>
    </row>
    <row r="472" spans="2:11" s="349" customFormat="1" ht="15" customHeight="1" x14ac:dyDescent="0.2">
      <c r="B472" s="194" t="s">
        <v>893</v>
      </c>
      <c r="C472" s="313" t="s">
        <v>894</v>
      </c>
      <c r="D472" s="174">
        <v>1</v>
      </c>
      <c r="E472" s="314" t="s">
        <v>273</v>
      </c>
      <c r="F472" s="303"/>
      <c r="G472" s="177">
        <f>F472*D472</f>
        <v>0</v>
      </c>
      <c r="H472" s="351"/>
      <c r="I472" s="520"/>
      <c r="J472" s="520"/>
      <c r="K472" s="350"/>
    </row>
    <row r="473" spans="2:11" s="349" customFormat="1" ht="15" customHeight="1" x14ac:dyDescent="0.2">
      <c r="B473" s="234" t="s">
        <v>895</v>
      </c>
      <c r="C473" s="298" t="s">
        <v>896</v>
      </c>
      <c r="D473" s="299"/>
      <c r="E473" s="262"/>
      <c r="F473" s="300"/>
      <c r="G473" s="310"/>
      <c r="H473" s="353"/>
      <c r="I473" s="519"/>
      <c r="J473" s="519"/>
      <c r="K473" s="352"/>
    </row>
    <row r="474" spans="2:11" s="349" customFormat="1" ht="15" customHeight="1" x14ac:dyDescent="0.2">
      <c r="B474" s="194" t="s">
        <v>897</v>
      </c>
      <c r="C474" s="313" t="s">
        <v>898</v>
      </c>
      <c r="D474" s="174">
        <v>1</v>
      </c>
      <c r="E474" s="314" t="s">
        <v>50</v>
      </c>
      <c r="F474" s="303"/>
      <c r="G474" s="177">
        <f>F474*D474</f>
        <v>0</v>
      </c>
      <c r="H474" s="351"/>
      <c r="I474" s="520"/>
      <c r="J474" s="520"/>
      <c r="K474" s="350"/>
    </row>
    <row r="475" spans="2:11" s="349" customFormat="1" ht="15" customHeight="1" x14ac:dyDescent="0.2">
      <c r="B475" s="194" t="s">
        <v>899</v>
      </c>
      <c r="C475" s="313" t="s">
        <v>900</v>
      </c>
      <c r="D475" s="174">
        <v>1</v>
      </c>
      <c r="E475" s="314" t="s">
        <v>50</v>
      </c>
      <c r="F475" s="180"/>
      <c r="G475" s="177">
        <f>F475*D475</f>
        <v>0</v>
      </c>
      <c r="H475" s="351"/>
      <c r="I475" s="520"/>
      <c r="J475" s="520"/>
      <c r="K475" s="350"/>
    </row>
    <row r="476" spans="2:11" s="349" customFormat="1" ht="15" customHeight="1" x14ac:dyDescent="0.2">
      <c r="B476" s="194" t="s">
        <v>901</v>
      </c>
      <c r="C476" s="313" t="s">
        <v>902</v>
      </c>
      <c r="D476" s="174">
        <v>1</v>
      </c>
      <c r="E476" s="314" t="s">
        <v>50</v>
      </c>
      <c r="F476" s="180"/>
      <c r="G476" s="177">
        <f>F476*D476</f>
        <v>0</v>
      </c>
      <c r="H476" s="351"/>
      <c r="I476" s="520"/>
      <c r="J476" s="520"/>
      <c r="K476" s="350"/>
    </row>
    <row r="477" spans="2:11" s="349" customFormat="1" ht="15" customHeight="1" x14ac:dyDescent="0.2">
      <c r="B477" s="194" t="s">
        <v>903</v>
      </c>
      <c r="C477" s="313" t="s">
        <v>904</v>
      </c>
      <c r="D477" s="174">
        <v>1</v>
      </c>
      <c r="E477" s="314" t="s">
        <v>50</v>
      </c>
      <c r="F477" s="180"/>
      <c r="G477" s="177">
        <f>F477*D477</f>
        <v>0</v>
      </c>
      <c r="H477" s="351"/>
      <c r="I477" s="520"/>
      <c r="J477" s="520"/>
      <c r="K477" s="350"/>
    </row>
    <row r="478" spans="2:11" s="349" customFormat="1" ht="15" customHeight="1" x14ac:dyDescent="0.2">
      <c r="B478" s="194" t="s">
        <v>905</v>
      </c>
      <c r="C478" s="313" t="s">
        <v>906</v>
      </c>
      <c r="D478" s="174">
        <v>1</v>
      </c>
      <c r="E478" s="314" t="s">
        <v>50</v>
      </c>
      <c r="F478" s="180"/>
      <c r="G478" s="177">
        <f>F478*D478</f>
        <v>0</v>
      </c>
      <c r="H478" s="351"/>
      <c r="I478" s="520"/>
      <c r="J478" s="520"/>
      <c r="K478" s="350"/>
    </row>
    <row r="479" spans="2:11" s="349" customFormat="1" ht="15" customHeight="1" thickBot="1" x14ac:dyDescent="0.3">
      <c r="B479" s="194"/>
      <c r="C479" s="563" t="s">
        <v>251</v>
      </c>
      <c r="D479" s="563"/>
      <c r="E479" s="563"/>
      <c r="F479" s="563"/>
      <c r="G479" s="278">
        <f>SUM(G461:G478)</f>
        <v>0</v>
      </c>
      <c r="H479" s="351"/>
      <c r="I479" s="473">
        <f>SUM(I461:I478)</f>
        <v>0</v>
      </c>
      <c r="J479" s="520"/>
      <c r="K479" s="350"/>
    </row>
    <row r="480" spans="2:11" ht="15" customHeight="1" thickBot="1" x14ac:dyDescent="0.3">
      <c r="B480" s="211">
        <v>12</v>
      </c>
      <c r="C480" s="381" t="s">
        <v>15</v>
      </c>
      <c r="D480" s="382"/>
      <c r="E480" s="382"/>
      <c r="F480" s="382"/>
      <c r="G480" s="382"/>
      <c r="H480" s="297">
        <f>G488</f>
        <v>0</v>
      </c>
      <c r="I480" s="503"/>
      <c r="J480" s="490">
        <f>I488</f>
        <v>0</v>
      </c>
      <c r="K480" s="315"/>
    </row>
    <row r="481" spans="2:11" ht="15" customHeight="1" x14ac:dyDescent="0.2">
      <c r="B481" s="189" t="s">
        <v>907</v>
      </c>
      <c r="C481" s="243" t="s">
        <v>908</v>
      </c>
      <c r="D481" s="165">
        <v>1</v>
      </c>
      <c r="E481" s="312" t="s">
        <v>50</v>
      </c>
      <c r="F481" s="249"/>
      <c r="G481" s="168">
        <f t="shared" ref="G481:G487" si="21">F481*D481</f>
        <v>0</v>
      </c>
      <c r="H481" s="311"/>
      <c r="I481" s="517"/>
      <c r="J481" s="517"/>
      <c r="K481" s="170"/>
    </row>
    <row r="482" spans="2:11" ht="15" customHeight="1" x14ac:dyDescent="0.2">
      <c r="B482" s="189" t="s">
        <v>909</v>
      </c>
      <c r="C482" s="243" t="s">
        <v>910</v>
      </c>
      <c r="D482" s="165">
        <v>437</v>
      </c>
      <c r="E482" s="312" t="s">
        <v>40</v>
      </c>
      <c r="F482" s="249"/>
      <c r="G482" s="168">
        <f t="shared" si="21"/>
        <v>0</v>
      </c>
      <c r="H482" s="311"/>
      <c r="I482" s="517"/>
      <c r="J482" s="517"/>
      <c r="K482" s="170"/>
    </row>
    <row r="483" spans="2:11" ht="15" customHeight="1" x14ac:dyDescent="0.2">
      <c r="B483" s="189" t="s">
        <v>911</v>
      </c>
      <c r="C483" s="243" t="s">
        <v>912</v>
      </c>
      <c r="D483" s="165">
        <v>35</v>
      </c>
      <c r="E483" s="312" t="s">
        <v>40</v>
      </c>
      <c r="F483" s="249"/>
      <c r="G483" s="168">
        <f t="shared" si="21"/>
        <v>0</v>
      </c>
      <c r="H483" s="311"/>
      <c r="I483" s="517"/>
      <c r="J483" s="517"/>
      <c r="K483" s="170"/>
    </row>
    <row r="484" spans="2:11" ht="15" customHeight="1" x14ac:dyDescent="0.2">
      <c r="B484" s="189" t="s">
        <v>913</v>
      </c>
      <c r="C484" s="243" t="s">
        <v>914</v>
      </c>
      <c r="D484" s="165">
        <v>1</v>
      </c>
      <c r="E484" s="312" t="s">
        <v>50</v>
      </c>
      <c r="F484" s="249"/>
      <c r="G484" s="168">
        <f t="shared" si="21"/>
        <v>0</v>
      </c>
      <c r="H484" s="311"/>
      <c r="I484" s="517"/>
      <c r="J484" s="517"/>
      <c r="K484" s="170"/>
    </row>
    <row r="485" spans="2:11" ht="15" customHeight="1" x14ac:dyDescent="0.2">
      <c r="B485" s="189" t="s">
        <v>915</v>
      </c>
      <c r="C485" s="243" t="s">
        <v>916</v>
      </c>
      <c r="D485" s="165">
        <v>22.5</v>
      </c>
      <c r="E485" s="312" t="s">
        <v>40</v>
      </c>
      <c r="F485" s="249"/>
      <c r="G485" s="168">
        <f t="shared" si="21"/>
        <v>0</v>
      </c>
      <c r="H485" s="311"/>
      <c r="I485" s="517"/>
      <c r="J485" s="517"/>
      <c r="K485" s="170"/>
    </row>
    <row r="486" spans="2:11" ht="15" customHeight="1" x14ac:dyDescent="0.2">
      <c r="B486" s="189" t="s">
        <v>917</v>
      </c>
      <c r="C486" s="243" t="s">
        <v>918</v>
      </c>
      <c r="D486" s="165">
        <v>720</v>
      </c>
      <c r="E486" s="312" t="s">
        <v>273</v>
      </c>
      <c r="F486" s="249"/>
      <c r="G486" s="168">
        <f t="shared" si="21"/>
        <v>0</v>
      </c>
      <c r="H486" s="311"/>
      <c r="I486" s="517"/>
      <c r="J486" s="517"/>
      <c r="K486" s="170"/>
    </row>
    <row r="487" spans="2:11" ht="15" customHeight="1" x14ac:dyDescent="0.2">
      <c r="B487" s="189" t="s">
        <v>919</v>
      </c>
      <c r="C487" s="243" t="s">
        <v>920</v>
      </c>
      <c r="D487" s="165">
        <v>1</v>
      </c>
      <c r="E487" s="312" t="s">
        <v>53</v>
      </c>
      <c r="F487" s="249"/>
      <c r="G487" s="168">
        <f t="shared" si="21"/>
        <v>0</v>
      </c>
      <c r="H487" s="311"/>
      <c r="I487" s="517"/>
      <c r="J487" s="517"/>
      <c r="K487" s="170"/>
    </row>
    <row r="488" spans="2:11" ht="15" customHeight="1" x14ac:dyDescent="0.25">
      <c r="B488" s="189"/>
      <c r="C488" s="561" t="s">
        <v>251</v>
      </c>
      <c r="D488" s="561"/>
      <c r="E488" s="561"/>
      <c r="F488" s="561"/>
      <c r="G488" s="182">
        <f>SUM(G481:G487)</f>
        <v>0</v>
      </c>
      <c r="H488" s="311"/>
      <c r="I488" s="470">
        <f>SUM(I481:I486)</f>
        <v>0</v>
      </c>
      <c r="J488" s="517"/>
      <c r="K488" s="170"/>
    </row>
    <row r="489" spans="2:11" ht="15" customHeight="1" thickBot="1" x14ac:dyDescent="0.25">
      <c r="B489" s="316"/>
      <c r="C489" s="317"/>
      <c r="D489" s="318"/>
      <c r="E489" s="319"/>
      <c r="F489" s="319"/>
      <c r="G489" s="320"/>
      <c r="I489" s="521"/>
      <c r="J489" s="496"/>
      <c r="K489" s="170"/>
    </row>
    <row r="490" spans="2:11" ht="30" customHeight="1" thickBot="1" x14ac:dyDescent="0.3">
      <c r="B490" s="558" t="s">
        <v>921</v>
      </c>
      <c r="C490" s="559"/>
      <c r="D490" s="559"/>
      <c r="E490" s="559"/>
      <c r="F490" s="559"/>
      <c r="G490" s="560"/>
      <c r="H490" s="467">
        <f>SUM(H7:H488)</f>
        <v>0</v>
      </c>
      <c r="I490" s="522"/>
      <c r="J490" s="523">
        <f>SUM(J7:J488)</f>
        <v>0</v>
      </c>
      <c r="K490" s="468"/>
    </row>
    <row r="491" spans="2:11" x14ac:dyDescent="0.2">
      <c r="B491" s="136"/>
      <c r="F491" s="144"/>
      <c r="I491" s="471"/>
      <c r="J491" s="471"/>
    </row>
    <row r="492" spans="2:11" ht="21.6" customHeight="1" x14ac:dyDescent="0.25">
      <c r="B492" s="396">
        <v>13</v>
      </c>
      <c r="C492" s="565" t="s">
        <v>16</v>
      </c>
      <c r="D492" s="565"/>
      <c r="E492" s="565"/>
      <c r="F492" s="565"/>
      <c r="G492" s="565"/>
      <c r="H492" s="400">
        <f>+'Gral. Instalaciones'!G19</f>
        <v>0</v>
      </c>
      <c r="I492" s="476"/>
      <c r="J492" s="476">
        <f>+'Gral. Instalaciones'!I19</f>
        <v>0</v>
      </c>
    </row>
    <row r="493" spans="2:11" ht="21.6" customHeight="1" x14ac:dyDescent="0.25">
      <c r="B493" s="396">
        <v>14</v>
      </c>
      <c r="C493" s="565" t="s">
        <v>17</v>
      </c>
      <c r="D493" s="565"/>
      <c r="E493" s="565"/>
      <c r="F493" s="565"/>
      <c r="G493" s="565"/>
      <c r="H493" s="400">
        <f>+'Gral. Instalaciones'!G25</f>
        <v>0</v>
      </c>
      <c r="I493" s="476"/>
      <c r="J493" s="476">
        <f>+'Gral. Instalaciones'!I25</f>
        <v>0</v>
      </c>
    </row>
    <row r="494" spans="2:11" ht="21.6" customHeight="1" x14ac:dyDescent="0.25">
      <c r="B494" s="396">
        <v>15</v>
      </c>
      <c r="C494" s="565" t="s">
        <v>18</v>
      </c>
      <c r="D494" s="565"/>
      <c r="E494" s="565"/>
      <c r="F494" s="565"/>
      <c r="G494" s="565"/>
      <c r="H494" s="400">
        <f>+'Gral. Instalaciones'!G29</f>
        <v>0</v>
      </c>
      <c r="I494" s="476"/>
      <c r="J494" s="476">
        <f>+'Gral. Instalaciones'!I29</f>
        <v>0</v>
      </c>
    </row>
    <row r="495" spans="2:11" ht="21.6" customHeight="1" x14ac:dyDescent="0.25">
      <c r="B495" s="396">
        <v>16</v>
      </c>
      <c r="C495" s="565" t="s">
        <v>19</v>
      </c>
      <c r="D495" s="565"/>
      <c r="E495" s="565"/>
      <c r="F495" s="565"/>
      <c r="G495" s="565"/>
      <c r="H495" s="400">
        <f>+'Gral. Instalaciones'!G40</f>
        <v>0</v>
      </c>
      <c r="I495" s="476"/>
      <c r="J495" s="476">
        <f>+'Gral. Instalaciones'!I40</f>
        <v>0</v>
      </c>
    </row>
    <row r="496" spans="2:11" ht="21.6" customHeight="1" x14ac:dyDescent="0.25">
      <c r="B496" s="396">
        <v>17</v>
      </c>
      <c r="C496" s="565" t="s">
        <v>20</v>
      </c>
      <c r="D496" s="565"/>
      <c r="E496" s="565"/>
      <c r="F496" s="565"/>
      <c r="G496" s="565"/>
      <c r="H496" s="400">
        <f>+'Gral. Instalaciones'!G55</f>
        <v>0</v>
      </c>
      <c r="I496" s="476"/>
      <c r="J496" s="476">
        <f>+'Gral. Instalaciones'!I55</f>
        <v>0</v>
      </c>
    </row>
    <row r="497" spans="2:10" ht="21.6" customHeight="1" x14ac:dyDescent="0.25">
      <c r="B497" s="396">
        <v>18</v>
      </c>
      <c r="C497" s="565" t="s">
        <v>21</v>
      </c>
      <c r="D497" s="565"/>
      <c r="E497" s="565"/>
      <c r="F497" s="565"/>
      <c r="G497" s="565"/>
      <c r="H497" s="400">
        <f>+'Gral. Instalaciones'!G61</f>
        <v>0</v>
      </c>
      <c r="I497" s="476"/>
      <c r="J497" s="476">
        <f>+'Gral. Instalaciones'!I61</f>
        <v>0</v>
      </c>
    </row>
    <row r="498" spans="2:10" ht="21.6" customHeight="1" x14ac:dyDescent="0.25">
      <c r="B498" s="396">
        <v>19</v>
      </c>
      <c r="C498" s="565" t="s">
        <v>22</v>
      </c>
      <c r="D498" s="565"/>
      <c r="E498" s="565"/>
      <c r="F498" s="565"/>
      <c r="G498" s="565"/>
      <c r="H498" s="400">
        <f>+'Gral. Instalaciones'!G67</f>
        <v>0</v>
      </c>
      <c r="I498" s="476"/>
      <c r="J498" s="476">
        <f>+'Gral. Instalaciones'!I67</f>
        <v>0</v>
      </c>
    </row>
    <row r="499" spans="2:10" x14ac:dyDescent="0.2">
      <c r="B499" s="136"/>
      <c r="F499" s="144"/>
      <c r="I499" s="471"/>
      <c r="J499" s="471"/>
    </row>
    <row r="500" spans="2:10" ht="32.450000000000003" customHeight="1" x14ac:dyDescent="0.25">
      <c r="B500" s="564" t="s">
        <v>922</v>
      </c>
      <c r="C500" s="564"/>
      <c r="D500" s="564"/>
      <c r="E500" s="564"/>
      <c r="F500" s="564"/>
      <c r="G500" s="564"/>
      <c r="H500" s="469">
        <f>SUM(H490:H499)</f>
        <v>0</v>
      </c>
      <c r="I500" s="477"/>
      <c r="J500" s="477">
        <f>SUM(J490:J499)</f>
        <v>0</v>
      </c>
    </row>
    <row r="501" spans="2:10" x14ac:dyDescent="0.2">
      <c r="B501" s="136"/>
      <c r="F501" s="144"/>
    </row>
    <row r="502" spans="2:10" x14ac:dyDescent="0.2">
      <c r="B502" s="136"/>
      <c r="F502" s="144"/>
    </row>
    <row r="503" spans="2:10" x14ac:dyDescent="0.2">
      <c r="B503" s="136"/>
      <c r="F503" s="144"/>
    </row>
    <row r="504" spans="2:10" x14ac:dyDescent="0.2">
      <c r="B504" s="136"/>
      <c r="F504" s="144"/>
    </row>
    <row r="505" spans="2:10" x14ac:dyDescent="0.2">
      <c r="B505" s="136"/>
      <c r="F505" s="144"/>
    </row>
    <row r="506" spans="2:10" x14ac:dyDescent="0.2">
      <c r="B506" s="136"/>
      <c r="F506" s="144"/>
    </row>
    <row r="507" spans="2:10" x14ac:dyDescent="0.2">
      <c r="B507" s="136"/>
      <c r="F507" s="144"/>
    </row>
    <row r="508" spans="2:10" x14ac:dyDescent="0.2">
      <c r="B508" s="136"/>
      <c r="F508" s="144"/>
    </row>
    <row r="509" spans="2:10" x14ac:dyDescent="0.2">
      <c r="B509" s="136"/>
      <c r="F509" s="144"/>
    </row>
    <row r="510" spans="2:10" x14ac:dyDescent="0.2">
      <c r="B510" s="136"/>
      <c r="F510" s="144"/>
    </row>
    <row r="511" spans="2:10" x14ac:dyDescent="0.2">
      <c r="B511" s="136"/>
      <c r="F511" s="144"/>
    </row>
    <row r="512" spans="2:10" x14ac:dyDescent="0.2">
      <c r="B512" s="136"/>
      <c r="F512" s="144"/>
    </row>
    <row r="513" spans="2:6" x14ac:dyDescent="0.2">
      <c r="B513" s="136"/>
      <c r="F513" s="144"/>
    </row>
    <row r="514" spans="2:6" x14ac:dyDescent="0.2">
      <c r="B514" s="136"/>
      <c r="F514" s="144"/>
    </row>
    <row r="515" spans="2:6" x14ac:dyDescent="0.2">
      <c r="B515" s="136"/>
      <c r="F515" s="144"/>
    </row>
    <row r="516" spans="2:6" x14ac:dyDescent="0.2">
      <c r="B516" s="136"/>
      <c r="F516" s="144"/>
    </row>
    <row r="517" spans="2:6" x14ac:dyDescent="0.2">
      <c r="B517" s="136"/>
      <c r="F517" s="144"/>
    </row>
    <row r="518" spans="2:6" x14ac:dyDescent="0.2">
      <c r="B518" s="136"/>
      <c r="F518" s="144"/>
    </row>
    <row r="519" spans="2:6" x14ac:dyDescent="0.2">
      <c r="B519" s="136"/>
      <c r="F519" s="144"/>
    </row>
    <row r="520" spans="2:6" x14ac:dyDescent="0.2">
      <c r="B520" s="136"/>
      <c r="F520" s="144"/>
    </row>
    <row r="521" spans="2:6" x14ac:dyDescent="0.2">
      <c r="B521" s="136"/>
      <c r="F521" s="144"/>
    </row>
    <row r="522" spans="2:6" x14ac:dyDescent="0.2">
      <c r="B522" s="136"/>
      <c r="F522" s="144"/>
    </row>
    <row r="523" spans="2:6" x14ac:dyDescent="0.2">
      <c r="B523" s="136"/>
      <c r="F523" s="144"/>
    </row>
    <row r="524" spans="2:6" x14ac:dyDescent="0.2">
      <c r="B524" s="136"/>
      <c r="F524" s="144"/>
    </row>
    <row r="525" spans="2:6" x14ac:dyDescent="0.2">
      <c r="B525" s="136"/>
      <c r="F525" s="144"/>
    </row>
    <row r="526" spans="2:6" x14ac:dyDescent="0.2">
      <c r="B526" s="136"/>
      <c r="F526" s="144"/>
    </row>
    <row r="527" spans="2:6" x14ac:dyDescent="0.2">
      <c r="B527" s="136"/>
      <c r="F527" s="144"/>
    </row>
    <row r="528" spans="2:6" x14ac:dyDescent="0.2">
      <c r="B528" s="136"/>
      <c r="F528" s="144"/>
    </row>
    <row r="529" spans="2:6" x14ac:dyDescent="0.2">
      <c r="B529" s="136"/>
      <c r="F529" s="144"/>
    </row>
    <row r="530" spans="2:6" x14ac:dyDescent="0.2">
      <c r="B530" s="136"/>
      <c r="F530" s="144"/>
    </row>
    <row r="531" spans="2:6" x14ac:dyDescent="0.2">
      <c r="B531" s="136"/>
      <c r="F531" s="144"/>
    </row>
    <row r="532" spans="2:6" x14ac:dyDescent="0.2">
      <c r="B532" s="136"/>
      <c r="F532" s="144"/>
    </row>
    <row r="533" spans="2:6" x14ac:dyDescent="0.2">
      <c r="B533" s="136"/>
      <c r="F533" s="144"/>
    </row>
    <row r="534" spans="2:6" x14ac:dyDescent="0.2">
      <c r="B534" s="136"/>
      <c r="F534" s="144"/>
    </row>
    <row r="535" spans="2:6" x14ac:dyDescent="0.2">
      <c r="B535" s="136"/>
      <c r="F535" s="144"/>
    </row>
    <row r="536" spans="2:6" x14ac:dyDescent="0.2">
      <c r="B536" s="136"/>
      <c r="F536" s="144"/>
    </row>
    <row r="537" spans="2:6" x14ac:dyDescent="0.2">
      <c r="B537" s="136"/>
      <c r="F537" s="144"/>
    </row>
    <row r="538" spans="2:6" x14ac:dyDescent="0.2">
      <c r="B538" s="136"/>
      <c r="F538" s="144"/>
    </row>
    <row r="539" spans="2:6" x14ac:dyDescent="0.2">
      <c r="B539" s="136"/>
      <c r="F539" s="144"/>
    </row>
    <row r="540" spans="2:6" x14ac:dyDescent="0.2">
      <c r="B540" s="136"/>
      <c r="F540" s="144"/>
    </row>
    <row r="541" spans="2:6" x14ac:dyDescent="0.2">
      <c r="B541" s="136"/>
      <c r="F541" s="144"/>
    </row>
    <row r="542" spans="2:6" x14ac:dyDescent="0.2">
      <c r="B542" s="136"/>
      <c r="F542" s="144"/>
    </row>
    <row r="543" spans="2:6" x14ac:dyDescent="0.2">
      <c r="B543" s="136"/>
      <c r="F543" s="144"/>
    </row>
    <row r="544" spans="2:6" x14ac:dyDescent="0.2">
      <c r="B544" s="136"/>
      <c r="F544" s="144"/>
    </row>
    <row r="545" spans="2:6" x14ac:dyDescent="0.2">
      <c r="B545" s="136"/>
      <c r="F545" s="144"/>
    </row>
    <row r="546" spans="2:6" x14ac:dyDescent="0.2">
      <c r="B546" s="136"/>
      <c r="F546" s="144"/>
    </row>
    <row r="547" spans="2:6" x14ac:dyDescent="0.2">
      <c r="B547" s="136"/>
      <c r="F547" s="144"/>
    </row>
    <row r="548" spans="2:6" x14ac:dyDescent="0.2">
      <c r="B548" s="136"/>
      <c r="F548" s="144"/>
    </row>
    <row r="549" spans="2:6" x14ac:dyDescent="0.2">
      <c r="B549" s="136"/>
      <c r="F549" s="144"/>
    </row>
    <row r="550" spans="2:6" x14ac:dyDescent="0.2">
      <c r="B550" s="136"/>
      <c r="F550" s="144"/>
    </row>
    <row r="551" spans="2:6" x14ac:dyDescent="0.2">
      <c r="B551" s="136"/>
      <c r="F551" s="144"/>
    </row>
    <row r="552" spans="2:6" x14ac:dyDescent="0.2">
      <c r="B552" s="136"/>
      <c r="F552" s="144"/>
    </row>
    <row r="553" spans="2:6" x14ac:dyDescent="0.2">
      <c r="B553" s="136"/>
      <c r="F553" s="144"/>
    </row>
    <row r="554" spans="2:6" x14ac:dyDescent="0.2">
      <c r="B554" s="136"/>
      <c r="F554" s="144"/>
    </row>
    <row r="555" spans="2:6" x14ac:dyDescent="0.2">
      <c r="B555" s="136"/>
      <c r="F555" s="144"/>
    </row>
    <row r="556" spans="2:6" x14ac:dyDescent="0.2">
      <c r="B556" s="136"/>
      <c r="F556" s="144"/>
    </row>
    <row r="557" spans="2:6" x14ac:dyDescent="0.2">
      <c r="B557" s="136"/>
      <c r="F557" s="144"/>
    </row>
    <row r="558" spans="2:6" x14ac:dyDescent="0.2">
      <c r="B558" s="136"/>
      <c r="F558" s="144"/>
    </row>
    <row r="559" spans="2:6" x14ac:dyDescent="0.2">
      <c r="B559" s="136"/>
      <c r="F559" s="144"/>
    </row>
    <row r="560" spans="2:6" x14ac:dyDescent="0.2">
      <c r="B560" s="136"/>
      <c r="F560" s="144"/>
    </row>
    <row r="561" spans="2:6" x14ac:dyDescent="0.2">
      <c r="B561" s="136"/>
      <c r="F561" s="144"/>
    </row>
    <row r="562" spans="2:6" x14ac:dyDescent="0.2">
      <c r="B562" s="136"/>
      <c r="F562" s="144"/>
    </row>
    <row r="563" spans="2:6" x14ac:dyDescent="0.2">
      <c r="B563" s="136"/>
      <c r="F563" s="144"/>
    </row>
    <row r="564" spans="2:6" x14ac:dyDescent="0.2">
      <c r="B564" s="136"/>
      <c r="F564" s="144"/>
    </row>
    <row r="565" spans="2:6" x14ac:dyDescent="0.2">
      <c r="B565" s="136"/>
      <c r="F565" s="144"/>
    </row>
    <row r="566" spans="2:6" x14ac:dyDescent="0.2">
      <c r="B566" s="136"/>
      <c r="F566" s="144"/>
    </row>
    <row r="567" spans="2:6" x14ac:dyDescent="0.2">
      <c r="B567" s="136"/>
      <c r="F567" s="144"/>
    </row>
    <row r="568" spans="2:6" x14ac:dyDescent="0.2">
      <c r="B568" s="136"/>
      <c r="F568" s="144"/>
    </row>
    <row r="569" spans="2:6" x14ac:dyDescent="0.2">
      <c r="B569" s="136"/>
      <c r="F569" s="144"/>
    </row>
    <row r="570" spans="2:6" x14ac:dyDescent="0.2">
      <c r="B570" s="136"/>
      <c r="F570" s="144"/>
    </row>
    <row r="571" spans="2:6" x14ac:dyDescent="0.2">
      <c r="B571" s="136"/>
      <c r="F571" s="144"/>
    </row>
    <row r="572" spans="2:6" x14ac:dyDescent="0.2">
      <c r="B572" s="136"/>
      <c r="F572" s="144"/>
    </row>
    <row r="573" spans="2:6" x14ac:dyDescent="0.2">
      <c r="B573" s="136"/>
      <c r="F573" s="144"/>
    </row>
    <row r="574" spans="2:6" x14ac:dyDescent="0.2">
      <c r="B574" s="136"/>
      <c r="F574" s="144"/>
    </row>
    <row r="575" spans="2:6" x14ac:dyDescent="0.2">
      <c r="B575" s="136"/>
      <c r="F575" s="144"/>
    </row>
    <row r="576" spans="2:6" x14ac:dyDescent="0.2">
      <c r="B576" s="136"/>
      <c r="F576" s="144"/>
    </row>
    <row r="577" spans="2:6" x14ac:dyDescent="0.2">
      <c r="B577" s="136"/>
      <c r="F577" s="144"/>
    </row>
    <row r="578" spans="2:6" x14ac:dyDescent="0.2">
      <c r="B578" s="136"/>
      <c r="F578" s="144"/>
    </row>
    <row r="579" spans="2:6" x14ac:dyDescent="0.2">
      <c r="B579" s="136"/>
      <c r="F579" s="144"/>
    </row>
    <row r="580" spans="2:6" x14ac:dyDescent="0.2">
      <c r="B580" s="136"/>
      <c r="F580" s="144"/>
    </row>
    <row r="581" spans="2:6" x14ac:dyDescent="0.2">
      <c r="B581" s="136"/>
      <c r="F581" s="144"/>
    </row>
  </sheetData>
  <mergeCells count="46">
    <mergeCell ref="C233:F233"/>
    <mergeCell ref="C215:F215"/>
    <mergeCell ref="C252:F252"/>
    <mergeCell ref="C441:F441"/>
    <mergeCell ref="C259:F259"/>
    <mergeCell ref="B500:G500"/>
    <mergeCell ref="C492:G492"/>
    <mergeCell ref="C493:G493"/>
    <mergeCell ref="C494:G494"/>
    <mergeCell ref="C495:G495"/>
    <mergeCell ref="C496:G496"/>
    <mergeCell ref="C497:G497"/>
    <mergeCell ref="C498:G498"/>
    <mergeCell ref="C139:F139"/>
    <mergeCell ref="C221:F221"/>
    <mergeCell ref="C227:F227"/>
    <mergeCell ref="C54:F54"/>
    <mergeCell ref="C44:F44"/>
    <mergeCell ref="C163:F163"/>
    <mergeCell ref="C172:F172"/>
    <mergeCell ref="C206:F206"/>
    <mergeCell ref="C41:F41"/>
    <mergeCell ref="C27:F27"/>
    <mergeCell ref="C108:F108"/>
    <mergeCell ref="C121:F121"/>
    <mergeCell ref="C133:F133"/>
    <mergeCell ref="C88:F88"/>
    <mergeCell ref="C96:F96"/>
    <mergeCell ref="C103:F103"/>
    <mergeCell ref="C127:F127"/>
    <mergeCell ref="C14:F14"/>
    <mergeCell ref="C83:F83"/>
    <mergeCell ref="C76:F76"/>
    <mergeCell ref="C63:F63"/>
    <mergeCell ref="B490:G490"/>
    <mergeCell ref="C326:F326"/>
    <mergeCell ref="C371:F371"/>
    <mergeCell ref="C320:F320"/>
    <mergeCell ref="C431:F431"/>
    <mergeCell ref="C479:F479"/>
    <mergeCell ref="C458:F458"/>
    <mergeCell ref="C488:F488"/>
    <mergeCell ref="C295:F295"/>
    <mergeCell ref="C240:F240"/>
    <mergeCell ref="C246:F246"/>
    <mergeCell ref="C344:F344"/>
  </mergeCells>
  <phoneticPr fontId="11" type="noConversion"/>
  <pageMargins left="0.23622047244094491" right="0.23622047244094491" top="0.74803149606299213" bottom="0.74803149606299213" header="0.31496062992125984" footer="0.31496062992125984"/>
  <pageSetup paperSize="8" scale="80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72"/>
  <sheetViews>
    <sheetView zoomScale="60" zoomScaleNormal="60" workbookViewId="0">
      <selection activeCell="M19" sqref="M19"/>
    </sheetView>
  </sheetViews>
  <sheetFormatPr baseColWidth="10" defaultColWidth="10.42578125" defaultRowHeight="15" x14ac:dyDescent="0.25"/>
  <cols>
    <col min="1" max="1" width="2.7109375" style="7" customWidth="1"/>
    <col min="2" max="2" width="13.7109375" style="7" customWidth="1"/>
    <col min="3" max="3" width="130.7109375" style="7" customWidth="1"/>
    <col min="4" max="4" width="11.140625" style="7" customWidth="1"/>
    <col min="5" max="5" width="10.42578125" style="7"/>
    <col min="6" max="6" width="19.42578125" style="7" customWidth="1"/>
    <col min="7" max="7" width="17.85546875" style="7" customWidth="1"/>
    <col min="8" max="8" width="20.7109375" style="7" customWidth="1"/>
    <col min="9" max="9" width="18.5703125" style="7" customWidth="1"/>
    <col min="10" max="10" width="7.140625" style="7" customWidth="1"/>
    <col min="11" max="16384" width="10.42578125" style="7"/>
  </cols>
  <sheetData>
    <row r="2" spans="2:9" ht="52.5" customHeight="1" x14ac:dyDescent="0.25">
      <c r="B2" s="27" t="s">
        <v>923</v>
      </c>
    </row>
    <row r="3" spans="2:9" ht="14.25" customHeight="1" x14ac:dyDescent="0.25">
      <c r="B3" s="26"/>
    </row>
    <row r="4" spans="2:9" ht="36" customHeight="1" x14ac:dyDescent="0.25">
      <c r="B4" s="8" t="s">
        <v>924</v>
      </c>
      <c r="C4" s="327" t="s">
        <v>925</v>
      </c>
      <c r="D4" s="8" t="s">
        <v>926</v>
      </c>
      <c r="E4" s="327" t="s">
        <v>927</v>
      </c>
      <c r="F4" s="8"/>
      <c r="G4" s="8" t="s">
        <v>928</v>
      </c>
      <c r="H4" s="8"/>
      <c r="I4" s="328"/>
    </row>
    <row r="5" spans="2:9" x14ac:dyDescent="0.25">
      <c r="B5" s="12"/>
      <c r="C5" s="19" t="s">
        <v>929</v>
      </c>
      <c r="D5" s="13"/>
      <c r="E5" s="13"/>
      <c r="F5" s="13"/>
      <c r="G5" s="13"/>
      <c r="H5" s="13"/>
      <c r="I5" s="13"/>
    </row>
    <row r="6" spans="2:9" ht="38.25" customHeight="1" thickBot="1" x14ac:dyDescent="0.3">
      <c r="B6" s="14" t="s">
        <v>930</v>
      </c>
      <c r="C6" s="25" t="s">
        <v>931</v>
      </c>
      <c r="D6" s="14"/>
      <c r="E6" s="14"/>
      <c r="F6" s="132" t="s">
        <v>33</v>
      </c>
      <c r="G6" s="326" t="s">
        <v>34</v>
      </c>
      <c r="H6" s="132" t="s">
        <v>35</v>
      </c>
      <c r="I6" s="326" t="s">
        <v>36</v>
      </c>
    </row>
    <row r="7" spans="2:9" x14ac:dyDescent="0.25">
      <c r="B7" s="2"/>
      <c r="C7" s="3"/>
      <c r="D7" s="2"/>
      <c r="E7" s="2"/>
      <c r="F7" s="2"/>
      <c r="G7" s="4"/>
      <c r="H7" s="2"/>
      <c r="I7" s="4"/>
    </row>
    <row r="8" spans="2:9" x14ac:dyDescent="0.25">
      <c r="B8" s="9" t="s">
        <v>932</v>
      </c>
      <c r="C8" s="10" t="s">
        <v>16</v>
      </c>
      <c r="D8" s="11"/>
      <c r="E8" s="11"/>
      <c r="F8" s="10"/>
      <c r="G8" s="11"/>
      <c r="H8" s="329"/>
      <c r="I8" s="330"/>
    </row>
    <row r="9" spans="2:9" x14ac:dyDescent="0.25">
      <c r="B9" s="15">
        <v>1</v>
      </c>
      <c r="C9" s="16" t="str">
        <f>'COT-ER'!C9</f>
        <v>SECTOR NÚCLEO HUERGO</v>
      </c>
      <c r="D9" s="17"/>
      <c r="E9" s="17"/>
      <c r="F9" s="121">
        <f>'COT-ER'!H9</f>
        <v>0</v>
      </c>
      <c r="G9" s="18"/>
      <c r="H9" s="331"/>
      <c r="I9" s="332"/>
    </row>
    <row r="10" spans="2:9" x14ac:dyDescent="0.25">
      <c r="B10" s="15">
        <v>2</v>
      </c>
      <c r="C10" s="16" t="str">
        <f>'COT-ER'!C15</f>
        <v>SECTOR NÚCLEO COCHABAMBA</v>
      </c>
      <c r="D10" s="17"/>
      <c r="E10" s="17"/>
      <c r="F10" s="121">
        <f>'COT-ER'!H15</f>
        <v>0</v>
      </c>
      <c r="G10" s="18"/>
      <c r="H10" s="331"/>
      <c r="I10" s="332"/>
    </row>
    <row r="11" spans="2:9" x14ac:dyDescent="0.25">
      <c r="B11" s="15">
        <v>3</v>
      </c>
      <c r="C11" s="16" t="str">
        <f>'COT-ER'!C21</f>
        <v>MONTAAUTOS</v>
      </c>
      <c r="D11" s="17"/>
      <c r="E11" s="17"/>
      <c r="F11" s="121">
        <f>'COT-ER'!H21</f>
        <v>0</v>
      </c>
      <c r="G11" s="18"/>
      <c r="H11" s="331"/>
      <c r="I11" s="332"/>
    </row>
    <row r="12" spans="2:9" x14ac:dyDescent="0.25">
      <c r="B12" s="15">
        <v>4</v>
      </c>
      <c r="C12" s="16" t="str">
        <f>'COT-ER'!C28</f>
        <v>NUEVOS SANITARIOS</v>
      </c>
      <c r="D12" s="17"/>
      <c r="E12" s="17"/>
      <c r="F12" s="121">
        <f>'COT-ER'!H28</f>
        <v>0</v>
      </c>
      <c r="G12" s="18"/>
      <c r="H12" s="331"/>
      <c r="I12" s="332"/>
    </row>
    <row r="13" spans="2:9" x14ac:dyDescent="0.25">
      <c r="B13" s="15">
        <v>5</v>
      </c>
      <c r="C13" s="16" t="str">
        <f>'COT-ER'!C34</f>
        <v>CUBIERTA METÁLICA S/4°</v>
      </c>
      <c r="D13" s="17"/>
      <c r="E13" s="17"/>
      <c r="F13" s="121">
        <f>'COT-ER'!H34</f>
        <v>0</v>
      </c>
      <c r="G13" s="18"/>
      <c r="H13" s="331"/>
      <c r="I13" s="332"/>
    </row>
    <row r="14" spans="2:9" x14ac:dyDescent="0.25">
      <c r="B14" s="15">
        <v>6</v>
      </c>
      <c r="C14" s="16" t="str">
        <f>'COT-ER'!C41</f>
        <v>CUBIERTA METÁLICA S/5°</v>
      </c>
      <c r="D14" s="17"/>
      <c r="E14" s="17"/>
      <c r="F14" s="121">
        <f>'COT-ER'!H41</f>
        <v>0</v>
      </c>
      <c r="G14" s="18"/>
      <c r="H14" s="331"/>
      <c r="I14" s="332"/>
    </row>
    <row r="15" spans="2:9" x14ac:dyDescent="0.25">
      <c r="B15" s="15">
        <v>7</v>
      </c>
      <c r="C15" s="16" t="str">
        <f>'COT-ER'!C48</f>
        <v>COLUMNAS DE HORMIGÓN</v>
      </c>
      <c r="D15" s="17"/>
      <c r="E15" s="17"/>
      <c r="F15" s="121">
        <f>'COT-ER'!H48</f>
        <v>0</v>
      </c>
      <c r="G15" s="18"/>
      <c r="H15" s="331"/>
      <c r="I15" s="332"/>
    </row>
    <row r="16" spans="2:9" x14ac:dyDescent="0.25">
      <c r="B16" s="15">
        <v>8</v>
      </c>
      <c r="C16" s="16" t="str">
        <f>'COT-ER'!C61</f>
        <v>TABIQUES DE HORMIGÓN</v>
      </c>
      <c r="D16" s="17"/>
      <c r="E16" s="17"/>
      <c r="F16" s="121">
        <f>'COT-ER'!H61</f>
        <v>0</v>
      </c>
      <c r="G16" s="18"/>
      <c r="H16" s="331"/>
      <c r="I16" s="332"/>
    </row>
    <row r="17" spans="2:9" x14ac:dyDescent="0.25">
      <c r="B17" s="15">
        <v>9</v>
      </c>
      <c r="C17" s="16" t="str">
        <f>'COT-ER'!C69</f>
        <v>ESTRUCTURA DE SOPORTES DE EQUIPOS DE INSTALACIÓN TERMOMECANICO EN CUBIERTA SECTOR COCHABAMBA</v>
      </c>
      <c r="D17" s="17"/>
      <c r="E17" s="17"/>
      <c r="F17" s="121">
        <f>'COT-ER'!H69</f>
        <v>0</v>
      </c>
      <c r="G17" s="18"/>
      <c r="H17" s="331"/>
      <c r="I17" s="332"/>
    </row>
    <row r="18" spans="2:9" x14ac:dyDescent="0.25">
      <c r="B18" s="15">
        <v>10</v>
      </c>
      <c r="C18" s="16" t="str">
        <f>'COT-ER'!C76</f>
        <v>ESTRUCTURA DE SOPORTES DE TANQUES DE RESERVA DE AGUA EN CUBIERTA  SECTOR HUERGO</v>
      </c>
      <c r="D18" s="17"/>
      <c r="E18" s="17"/>
      <c r="F18" s="121">
        <f>'COT-ER'!H76</f>
        <v>0</v>
      </c>
      <c r="G18" s="18"/>
      <c r="H18" s="331"/>
      <c r="I18" s="332"/>
    </row>
    <row r="19" spans="2:9" x14ac:dyDescent="0.25">
      <c r="B19" s="41" t="s">
        <v>933</v>
      </c>
      <c r="C19" s="21"/>
      <c r="D19" s="20"/>
      <c r="E19" s="20"/>
      <c r="F19" s="22"/>
      <c r="G19" s="133">
        <f>SUM(F9:F18)</f>
        <v>0</v>
      </c>
      <c r="H19" s="333"/>
      <c r="I19" s="334">
        <f>SUM(H9:H18)</f>
        <v>0</v>
      </c>
    </row>
    <row r="20" spans="2:9" x14ac:dyDescent="0.25">
      <c r="B20" s="1"/>
      <c r="C20" s="1"/>
      <c r="D20" s="1"/>
      <c r="E20" s="1"/>
      <c r="F20" s="1"/>
      <c r="G20" s="1"/>
      <c r="H20" s="335"/>
      <c r="I20" s="335"/>
    </row>
    <row r="21" spans="2:9" x14ac:dyDescent="0.25">
      <c r="B21" s="9" t="s">
        <v>934</v>
      </c>
      <c r="C21" s="10" t="s">
        <v>17</v>
      </c>
      <c r="D21" s="11"/>
      <c r="E21" s="11"/>
      <c r="F21" s="10"/>
      <c r="G21" s="11"/>
      <c r="H21" s="329"/>
      <c r="I21" s="330"/>
    </row>
    <row r="22" spans="2:9" x14ac:dyDescent="0.25">
      <c r="B22" s="15">
        <v>1</v>
      </c>
      <c r="C22" s="16" t="s">
        <v>935</v>
      </c>
      <c r="D22" s="17"/>
      <c r="E22" s="17"/>
      <c r="F22" s="39">
        <f>'COT-IS'!H9</f>
        <v>0</v>
      </c>
      <c r="G22" s="18"/>
      <c r="H22" s="331"/>
      <c r="I22" s="332"/>
    </row>
    <row r="23" spans="2:9" x14ac:dyDescent="0.25">
      <c r="B23" s="15">
        <v>2</v>
      </c>
      <c r="C23" s="16" t="s">
        <v>936</v>
      </c>
      <c r="D23" s="17"/>
      <c r="E23" s="17"/>
      <c r="F23" s="39">
        <f>'COT-IS'!H59</f>
        <v>0</v>
      </c>
      <c r="G23" s="18"/>
      <c r="H23" s="331"/>
      <c r="I23" s="332"/>
    </row>
    <row r="24" spans="2:9" x14ac:dyDescent="0.25">
      <c r="B24" s="15">
        <v>3</v>
      </c>
      <c r="C24" s="16" t="s">
        <v>937</v>
      </c>
      <c r="D24" s="17"/>
      <c r="E24" s="17"/>
      <c r="F24" s="39">
        <f>'COT-IS'!H117</f>
        <v>0</v>
      </c>
      <c r="G24" s="18"/>
      <c r="H24" s="331"/>
      <c r="I24" s="332"/>
    </row>
    <row r="25" spans="2:9" x14ac:dyDescent="0.25">
      <c r="B25" s="41" t="s">
        <v>933</v>
      </c>
      <c r="C25" s="42"/>
      <c r="D25" s="41"/>
      <c r="E25" s="20"/>
      <c r="F25" s="22"/>
      <c r="G25" s="133">
        <f>SUM(F22:F24)</f>
        <v>0</v>
      </c>
      <c r="H25" s="333"/>
      <c r="I25" s="334">
        <f>SUM(H22:H24)</f>
        <v>0</v>
      </c>
    </row>
    <row r="26" spans="2:9" x14ac:dyDescent="0.25">
      <c r="B26" s="2"/>
      <c r="C26" s="3"/>
      <c r="D26" s="2"/>
      <c r="E26" s="2"/>
      <c r="F26" s="2"/>
      <c r="G26" s="4"/>
      <c r="H26" s="335"/>
      <c r="I26" s="335"/>
    </row>
    <row r="27" spans="2:9" x14ac:dyDescent="0.25">
      <c r="B27" s="9" t="s">
        <v>938</v>
      </c>
      <c r="C27" s="10" t="s">
        <v>18</v>
      </c>
      <c r="D27" s="11"/>
      <c r="E27" s="11"/>
      <c r="F27" s="10"/>
      <c r="G27" s="11"/>
      <c r="H27" s="329"/>
      <c r="I27" s="330"/>
    </row>
    <row r="28" spans="2:9" x14ac:dyDescent="0.25">
      <c r="B28" s="15">
        <v>1</v>
      </c>
      <c r="C28" s="16" t="s">
        <v>939</v>
      </c>
      <c r="D28" s="17"/>
      <c r="E28" s="17"/>
      <c r="F28" s="39">
        <f>'COT-II'!H9</f>
        <v>0</v>
      </c>
      <c r="G28" s="18"/>
      <c r="H28" s="331"/>
      <c r="I28" s="332"/>
    </row>
    <row r="29" spans="2:9" x14ac:dyDescent="0.25">
      <c r="B29" s="41" t="s">
        <v>933</v>
      </c>
      <c r="C29" s="21"/>
      <c r="D29" s="20"/>
      <c r="E29" s="20"/>
      <c r="F29" s="22"/>
      <c r="G29" s="133">
        <f>SUM(F28)</f>
        <v>0</v>
      </c>
      <c r="H29" s="333"/>
      <c r="I29" s="334">
        <f>SUM(H28)</f>
        <v>0</v>
      </c>
    </row>
    <row r="30" spans="2:9" x14ac:dyDescent="0.25">
      <c r="B30" s="2"/>
      <c r="C30" s="3"/>
      <c r="D30" s="2"/>
      <c r="E30" s="2"/>
      <c r="F30" s="2"/>
      <c r="G30" s="4"/>
      <c r="H30" s="335"/>
      <c r="I30" s="335"/>
    </row>
    <row r="31" spans="2:9" x14ac:dyDescent="0.25">
      <c r="B31" s="9" t="s">
        <v>940</v>
      </c>
      <c r="C31" s="10" t="s">
        <v>19</v>
      </c>
      <c r="D31" s="11"/>
      <c r="E31" s="11"/>
      <c r="F31" s="10"/>
      <c r="G31" s="11"/>
      <c r="H31" s="329"/>
      <c r="I31" s="330"/>
    </row>
    <row r="32" spans="2:9" x14ac:dyDescent="0.25">
      <c r="B32" s="15">
        <v>1</v>
      </c>
      <c r="C32" s="16" t="str">
        <f>'COT-IE'!C9</f>
        <v>TABLEROS Y SISTEMA DE MEDICIÓN</v>
      </c>
      <c r="D32" s="17"/>
      <c r="E32" s="17"/>
      <c r="F32" s="121">
        <f>'COT-IE'!H9</f>
        <v>0</v>
      </c>
      <c r="G32" s="18"/>
      <c r="H32" s="331"/>
      <c r="I32" s="332"/>
    </row>
    <row r="33" spans="2:9" x14ac:dyDescent="0.25">
      <c r="B33" s="15">
        <v>2</v>
      </c>
      <c r="C33" s="16" t="str">
        <f>'COT-IE'!C35</f>
        <v>PROVISIÓN A TIERRA Y PARARRAYOS</v>
      </c>
      <c r="D33" s="17"/>
      <c r="E33" s="17"/>
      <c r="F33" s="121">
        <f>'COT-IE'!H35</f>
        <v>0</v>
      </c>
      <c r="G33" s="18"/>
      <c r="H33" s="331"/>
      <c r="I33" s="332"/>
    </row>
    <row r="34" spans="2:9" x14ac:dyDescent="0.25">
      <c r="B34" s="15">
        <v>3</v>
      </c>
      <c r="C34" s="16" t="str">
        <f>'COT-IE'!C48</f>
        <v>RAMALES ALIMENTADORES A TABLEROS</v>
      </c>
      <c r="D34" s="17"/>
      <c r="E34" s="17"/>
      <c r="F34" s="121">
        <f>'COT-IE'!H48</f>
        <v>0</v>
      </c>
      <c r="G34" s="18"/>
      <c r="H34" s="331"/>
      <c r="I34" s="332"/>
    </row>
    <row r="35" spans="2:9" x14ac:dyDescent="0.25">
      <c r="B35" s="15">
        <v>4</v>
      </c>
      <c r="C35" s="16" t="str">
        <f>'COT-IE'!C57</f>
        <v>BANDEJAS PORTACABLES Y CANALIZACIONES ESPECIALES</v>
      </c>
      <c r="D35" s="17"/>
      <c r="E35" s="17"/>
      <c r="F35" s="121">
        <f>'COT-IE'!H57</f>
        <v>0</v>
      </c>
      <c r="G35" s="18"/>
      <c r="H35" s="331"/>
      <c r="I35" s="332"/>
    </row>
    <row r="36" spans="2:9" x14ac:dyDescent="0.25">
      <c r="B36" s="15">
        <v>5</v>
      </c>
      <c r="C36" s="16" t="str">
        <f>'COT-IE'!C78</f>
        <v>CANALIZACIONES DE TOMACORRIENTES Y FUERZA MOTRIZ</v>
      </c>
      <c r="D36" s="17"/>
      <c r="E36" s="17"/>
      <c r="F36" s="121">
        <f>'COT-IE'!H78</f>
        <v>0</v>
      </c>
      <c r="G36" s="18"/>
      <c r="H36" s="331"/>
      <c r="I36" s="332"/>
    </row>
    <row r="37" spans="2:9" x14ac:dyDescent="0.25">
      <c r="B37" s="15">
        <v>6</v>
      </c>
      <c r="C37" s="16" t="str">
        <f>'COT-IE'!C95</f>
        <v>CANALIZACIONES ILUMINACIÓN</v>
      </c>
      <c r="D37" s="17"/>
      <c r="E37" s="17"/>
      <c r="F37" s="121">
        <f>'COT-IE'!H95</f>
        <v>0</v>
      </c>
      <c r="G37" s="18"/>
      <c r="H37" s="331"/>
      <c r="I37" s="332"/>
    </row>
    <row r="38" spans="2:9" x14ac:dyDescent="0.25">
      <c r="B38" s="15">
        <v>7</v>
      </c>
      <c r="C38" s="16" t="str">
        <f>'COT-IE'!C108</f>
        <v>LUMINARIAS</v>
      </c>
      <c r="D38" s="17"/>
      <c r="E38" s="17"/>
      <c r="F38" s="121">
        <f>'COT-IE'!H108</f>
        <v>0</v>
      </c>
      <c r="G38" s="18"/>
      <c r="H38" s="331"/>
      <c r="I38" s="332"/>
    </row>
    <row r="39" spans="2:9" x14ac:dyDescent="0.25">
      <c r="B39" s="15">
        <v>8</v>
      </c>
      <c r="C39" s="16" t="str">
        <f>'COT-IE'!C167</f>
        <v>INGENIERIA, TRAMITACIÓN Y GESTIONES</v>
      </c>
      <c r="D39" s="17"/>
      <c r="E39" s="17"/>
      <c r="F39" s="121">
        <f>'COT-IE'!H167</f>
        <v>0</v>
      </c>
      <c r="G39" s="18"/>
      <c r="H39" s="331"/>
      <c r="I39" s="332"/>
    </row>
    <row r="40" spans="2:9" x14ac:dyDescent="0.25">
      <c r="B40" s="41" t="s">
        <v>933</v>
      </c>
      <c r="C40" s="21"/>
      <c r="D40" s="20"/>
      <c r="E40" s="20"/>
      <c r="F40" s="22"/>
      <c r="G40" s="133">
        <f>SUM(F32:F39)</f>
        <v>0</v>
      </c>
      <c r="H40" s="333"/>
      <c r="I40" s="334">
        <f>SUM(H32:H39)</f>
        <v>0</v>
      </c>
    </row>
    <row r="41" spans="2:9" x14ac:dyDescent="0.25">
      <c r="B41" s="2"/>
      <c r="C41" s="3"/>
      <c r="D41" s="2"/>
      <c r="E41" s="2"/>
      <c r="F41" s="2"/>
      <c r="G41" s="4"/>
      <c r="H41" s="335"/>
      <c r="I41" s="335"/>
    </row>
    <row r="42" spans="2:9" x14ac:dyDescent="0.25">
      <c r="B42" s="9" t="s">
        <v>941</v>
      </c>
      <c r="C42" s="10" t="s">
        <v>20</v>
      </c>
      <c r="D42" s="11"/>
      <c r="E42" s="11"/>
      <c r="F42" s="10"/>
      <c r="G42" s="11"/>
      <c r="H42" s="329"/>
      <c r="I42" s="330"/>
    </row>
    <row r="43" spans="2:9" x14ac:dyDescent="0.25">
      <c r="B43" s="15">
        <v>1</v>
      </c>
      <c r="C43" s="16" t="str">
        <f>'COT-CD'!C9</f>
        <v>CANALIZACIONES GENERALES</v>
      </c>
      <c r="D43" s="17"/>
      <c r="E43" s="17"/>
      <c r="F43" s="121">
        <f>'COT-CD'!H9</f>
        <v>0</v>
      </c>
      <c r="G43" s="18"/>
      <c r="H43" s="331"/>
      <c r="I43" s="332"/>
    </row>
    <row r="44" spans="2:9" x14ac:dyDescent="0.25">
      <c r="B44" s="15">
        <v>2</v>
      </c>
      <c r="C44" s="16" t="str">
        <f>'COT-CD'!C16</f>
        <v>SISTEMA DE CABLEADO ESTRUCTURADO</v>
      </c>
      <c r="D44" s="17"/>
      <c r="E44" s="17"/>
      <c r="F44" s="121">
        <f>'COT-CD'!H16</f>
        <v>0</v>
      </c>
      <c r="G44" s="18"/>
      <c r="H44" s="331"/>
      <c r="I44" s="332"/>
    </row>
    <row r="45" spans="2:9" x14ac:dyDescent="0.25">
      <c r="B45" s="15">
        <v>3</v>
      </c>
      <c r="C45" s="16" t="str">
        <f>'COT-CD'!C23</f>
        <v>ALARMA BAÑO ADAPTADO</v>
      </c>
      <c r="D45" s="17"/>
      <c r="E45" s="17"/>
      <c r="F45" s="121">
        <f>'COT-CD'!H23</f>
        <v>0</v>
      </c>
      <c r="G45" s="18"/>
      <c r="H45" s="331"/>
      <c r="I45" s="332"/>
    </row>
    <row r="46" spans="2:9" x14ac:dyDescent="0.25">
      <c r="B46" s="15">
        <v>4</v>
      </c>
      <c r="C46" s="16" t="str">
        <f>'COT-CD'!C26</f>
        <v>SISTEMA DE CCTV</v>
      </c>
      <c r="D46" s="17"/>
      <c r="E46" s="17"/>
      <c r="F46" s="121">
        <f>'COT-CD'!H26</f>
        <v>0</v>
      </c>
      <c r="G46" s="18"/>
      <c r="H46" s="331"/>
      <c r="I46" s="332"/>
    </row>
    <row r="47" spans="2:9" x14ac:dyDescent="0.25">
      <c r="B47" s="15">
        <v>5</v>
      </c>
      <c r="C47" s="16" t="str">
        <f>'COT-CD'!C30</f>
        <v>SISTEMA DE DETECCION DE INCENDIOS Y AUDIO EVACUACION</v>
      </c>
      <c r="D47" s="17"/>
      <c r="E47" s="17"/>
      <c r="F47" s="121">
        <f>'COT-CD'!H30</f>
        <v>0</v>
      </c>
      <c r="G47" s="18"/>
      <c r="H47" s="331"/>
      <c r="I47" s="332"/>
    </row>
    <row r="48" spans="2:9" x14ac:dyDescent="0.25">
      <c r="B48" s="15">
        <v>6</v>
      </c>
      <c r="C48" s="16" t="str">
        <f>'COT-CD'!C43</f>
        <v>SISTEMAS DE CONTROL Y GESTION BMS</v>
      </c>
      <c r="D48" s="17"/>
      <c r="E48" s="17"/>
      <c r="F48" s="121">
        <f>'COT-CD'!H43</f>
        <v>0</v>
      </c>
      <c r="G48" s="18"/>
      <c r="H48" s="331"/>
      <c r="I48" s="332"/>
    </row>
    <row r="49" spans="2:9" x14ac:dyDescent="0.25">
      <c r="B49" s="15">
        <v>7</v>
      </c>
      <c r="C49" s="16" t="str">
        <f>'COT-CD'!C53</f>
        <v>SISTEMA DE CONTROL DE ACCESO</v>
      </c>
      <c r="D49" s="17"/>
      <c r="E49" s="17"/>
      <c r="F49" s="121">
        <f>'COT-CD'!H53</f>
        <v>0</v>
      </c>
      <c r="G49" s="18"/>
      <c r="H49" s="331"/>
      <c r="I49" s="332"/>
    </row>
    <row r="50" spans="2:9" x14ac:dyDescent="0.25">
      <c r="B50" s="15">
        <v>8</v>
      </c>
      <c r="C50" s="16" t="str">
        <f>+'COT-CD'!C63</f>
        <v>ACTIVOS DE RED</v>
      </c>
      <c r="D50" s="17"/>
      <c r="E50" s="17"/>
      <c r="F50" s="121">
        <f>+'COT-CD'!H63</f>
        <v>0</v>
      </c>
      <c r="G50" s="18"/>
      <c r="H50" s="331"/>
      <c r="I50" s="332"/>
    </row>
    <row r="51" spans="2:9" x14ac:dyDescent="0.25">
      <c r="B51" s="15">
        <v>9</v>
      </c>
      <c r="C51" s="16" t="str">
        <f>+'COT-CD'!C66</f>
        <v>TELEFONIA IP</v>
      </c>
      <c r="D51" s="17"/>
      <c r="E51" s="17"/>
      <c r="F51" s="121">
        <f>+'COT-CD'!H66</f>
        <v>0</v>
      </c>
      <c r="G51" s="18"/>
      <c r="H51" s="331"/>
      <c r="I51" s="332"/>
    </row>
    <row r="52" spans="2:9" x14ac:dyDescent="0.25">
      <c r="B52" s="15">
        <v>10</v>
      </c>
      <c r="C52" s="16" t="str">
        <f>+'COT-CD'!C71</f>
        <v>SISTEMA DE CONTROL Y SEGURIDAD DATACENTER</v>
      </c>
      <c r="D52" s="17"/>
      <c r="E52" s="17"/>
      <c r="F52" s="121">
        <f>+'COT-CD'!H71</f>
        <v>0</v>
      </c>
      <c r="G52" s="18"/>
      <c r="H52" s="331"/>
      <c r="I52" s="332"/>
    </row>
    <row r="53" spans="2:9" x14ac:dyDescent="0.25">
      <c r="B53" s="15">
        <v>11</v>
      </c>
      <c r="C53" s="16" t="str">
        <f>+'COT-CD'!C73</f>
        <v>SISTEMA DE AUDIO STAND ALONE AUDITORIO SUB-SUELO</v>
      </c>
      <c r="D53" s="17"/>
      <c r="E53" s="17"/>
      <c r="F53" s="121">
        <f>+'COT-CD'!H73</f>
        <v>0</v>
      </c>
      <c r="G53" s="18"/>
      <c r="H53" s="331"/>
      <c r="I53" s="332"/>
    </row>
    <row r="54" spans="2:9" x14ac:dyDescent="0.25">
      <c r="B54" s="15">
        <v>12</v>
      </c>
      <c r="C54" s="16" t="str">
        <f>'COT-CD'!C80</f>
        <v>INGENIERIA, TRAMITACIÓN Y GESTIONES</v>
      </c>
      <c r="D54" s="17"/>
      <c r="E54" s="17"/>
      <c r="F54" s="121">
        <f>'COT-CD'!H80</f>
        <v>0</v>
      </c>
      <c r="G54" s="18"/>
      <c r="H54" s="331"/>
      <c r="I54" s="332"/>
    </row>
    <row r="55" spans="2:9" x14ac:dyDescent="0.25">
      <c r="B55" s="41" t="s">
        <v>933</v>
      </c>
      <c r="C55" s="21"/>
      <c r="D55" s="20"/>
      <c r="E55" s="20"/>
      <c r="F55" s="22"/>
      <c r="G55" s="133">
        <f>SUM(F43:F54)</f>
        <v>0</v>
      </c>
      <c r="H55" s="333"/>
      <c r="I55" s="334">
        <f>SUM(H43:H54)</f>
        <v>0</v>
      </c>
    </row>
    <row r="56" spans="2:9" x14ac:dyDescent="0.25">
      <c r="B56" s="2"/>
      <c r="C56" s="3"/>
      <c r="D56" s="2"/>
      <c r="E56" s="2"/>
      <c r="F56" s="2"/>
      <c r="G56" s="4"/>
      <c r="H56" s="335"/>
      <c r="I56" s="335"/>
    </row>
    <row r="57" spans="2:9" x14ac:dyDescent="0.25">
      <c r="B57" s="9" t="s">
        <v>942</v>
      </c>
      <c r="C57" s="10" t="s">
        <v>21</v>
      </c>
      <c r="D57" s="11"/>
      <c r="E57" s="11"/>
      <c r="F57" s="10"/>
      <c r="G57" s="11"/>
      <c r="H57" s="329"/>
      <c r="I57" s="330"/>
    </row>
    <row r="58" spans="2:9" x14ac:dyDescent="0.25">
      <c r="B58" s="15">
        <v>1</v>
      </c>
      <c r="C58" s="16" t="s">
        <v>943</v>
      </c>
      <c r="D58" s="17"/>
      <c r="E58" s="17"/>
      <c r="F58" s="39">
        <f>'COT-IT'!H9</f>
        <v>0</v>
      </c>
      <c r="G58" s="18"/>
      <c r="H58" s="331"/>
      <c r="I58" s="332"/>
    </row>
    <row r="59" spans="2:9" x14ac:dyDescent="0.25">
      <c r="B59" s="15">
        <v>2</v>
      </c>
      <c r="C59" s="16" t="s">
        <v>944</v>
      </c>
      <c r="D59" s="17"/>
      <c r="E59" s="17"/>
      <c r="F59" s="39">
        <f>'COT-IT'!H42</f>
        <v>0</v>
      </c>
      <c r="G59" s="18"/>
      <c r="H59" s="331"/>
      <c r="I59" s="332"/>
    </row>
    <row r="60" spans="2:9" x14ac:dyDescent="0.25">
      <c r="B60" s="15">
        <v>3</v>
      </c>
      <c r="C60" s="16" t="s">
        <v>15</v>
      </c>
      <c r="D60" s="17"/>
      <c r="E60" s="17"/>
      <c r="F60" s="39">
        <f>'COT-IT'!H54</f>
        <v>0</v>
      </c>
      <c r="G60" s="18"/>
      <c r="H60" s="331"/>
      <c r="I60" s="332"/>
    </row>
    <row r="61" spans="2:9" x14ac:dyDescent="0.25">
      <c r="B61" s="41" t="s">
        <v>933</v>
      </c>
      <c r="C61" s="21"/>
      <c r="D61" s="20"/>
      <c r="E61" s="20"/>
      <c r="F61" s="22"/>
      <c r="G61" s="134">
        <f>SUM(F58:F60)</f>
        <v>0</v>
      </c>
      <c r="H61" s="333"/>
      <c r="I61" s="336">
        <f>SUM(H58:H60)</f>
        <v>0</v>
      </c>
    </row>
    <row r="62" spans="2:9" x14ac:dyDescent="0.25">
      <c r="B62" s="2"/>
      <c r="C62" s="3"/>
      <c r="D62" s="2"/>
      <c r="E62" s="2"/>
      <c r="F62" s="2"/>
      <c r="G62" s="4"/>
      <c r="H62" s="335"/>
      <c r="I62" s="335"/>
    </row>
    <row r="63" spans="2:9" x14ac:dyDescent="0.25">
      <c r="B63" s="9" t="s">
        <v>945</v>
      </c>
      <c r="C63" s="10" t="s">
        <v>22</v>
      </c>
      <c r="D63" s="11"/>
      <c r="E63" s="11"/>
      <c r="F63" s="10"/>
      <c r="G63" s="11"/>
      <c r="H63" s="329"/>
      <c r="I63" s="330"/>
    </row>
    <row r="64" spans="2:9" x14ac:dyDescent="0.25">
      <c r="B64" s="15">
        <v>1</v>
      </c>
      <c r="C64" s="16" t="str">
        <f>'COT-TV'!C9</f>
        <v>ASCENSOR N°1 Y 2</v>
      </c>
      <c r="D64" s="17"/>
      <c r="E64" s="17"/>
      <c r="F64" s="39">
        <f>'COT-TV'!H9</f>
        <v>0</v>
      </c>
      <c r="G64" s="18"/>
      <c r="H64" s="331"/>
      <c r="I64" s="332"/>
    </row>
    <row r="65" spans="2:9" x14ac:dyDescent="0.25">
      <c r="B65" s="15">
        <v>2</v>
      </c>
      <c r="C65" s="16" t="str">
        <f>'COT-TV'!C25</f>
        <v>ASCENSOR N°3 Y 4</v>
      </c>
      <c r="D65" s="17"/>
      <c r="E65" s="17"/>
      <c r="F65" s="39">
        <f>'COT-TV'!H25</f>
        <v>0</v>
      </c>
      <c r="G65" s="18"/>
      <c r="H65" s="331"/>
      <c r="I65" s="332"/>
    </row>
    <row r="66" spans="2:9" x14ac:dyDescent="0.25">
      <c r="B66" s="15">
        <v>3</v>
      </c>
      <c r="C66" s="16" t="str">
        <f>'COT-TV'!C41</f>
        <v>MONTACOCHE</v>
      </c>
      <c r="D66" s="17"/>
      <c r="E66" s="17"/>
      <c r="F66" s="39">
        <f>'COT-TV'!H41</f>
        <v>0</v>
      </c>
      <c r="G66" s="18"/>
      <c r="H66" s="331"/>
      <c r="I66" s="332"/>
    </row>
    <row r="67" spans="2:9" x14ac:dyDescent="0.25">
      <c r="B67" s="41" t="s">
        <v>933</v>
      </c>
      <c r="C67" s="21"/>
      <c r="D67" s="20"/>
      <c r="E67" s="20"/>
      <c r="F67" s="22"/>
      <c r="G67" s="134">
        <f>SUM(F64:F66)</f>
        <v>0</v>
      </c>
      <c r="H67" s="333"/>
      <c r="I67" s="336">
        <f>SUM(H64:H66)</f>
        <v>0</v>
      </c>
    </row>
    <row r="68" spans="2:9" x14ac:dyDescent="0.25">
      <c r="B68" s="2"/>
      <c r="C68" s="3"/>
      <c r="D68" s="2"/>
      <c r="E68" s="2"/>
      <c r="F68" s="2"/>
      <c r="G68" s="4"/>
      <c r="H68" s="335"/>
      <c r="I68" s="335"/>
    </row>
    <row r="69" spans="2:9" x14ac:dyDescent="0.25">
      <c r="B69" s="20" t="s">
        <v>946</v>
      </c>
      <c r="C69" s="21"/>
      <c r="D69" s="20"/>
      <c r="E69" s="20"/>
      <c r="F69" s="24"/>
      <c r="G69" s="133">
        <f>SUM(G8:G68)</f>
        <v>0</v>
      </c>
      <c r="H69" s="333"/>
      <c r="I69" s="334">
        <f>SUM(I8:I68)</f>
        <v>0</v>
      </c>
    </row>
    <row r="70" spans="2:9" x14ac:dyDescent="0.25">
      <c r="B70" s="12"/>
      <c r="C70" s="19" t="s">
        <v>947</v>
      </c>
      <c r="D70" s="13"/>
      <c r="E70" s="13"/>
      <c r="F70" s="13"/>
      <c r="G70" s="13"/>
      <c r="H70" s="337"/>
      <c r="I70" s="337"/>
    </row>
    <row r="71" spans="2:9" ht="15" customHeight="1" x14ac:dyDescent="0.25">
      <c r="B71" s="569" t="s">
        <v>948</v>
      </c>
      <c r="C71" s="567" t="s">
        <v>949</v>
      </c>
      <c r="D71" s="567"/>
      <c r="E71" s="567"/>
      <c r="F71" s="567"/>
      <c r="G71" s="567"/>
      <c r="H71" s="338"/>
      <c r="I71" s="338"/>
    </row>
    <row r="72" spans="2:9" ht="15.75" thickBot="1" x14ac:dyDescent="0.3">
      <c r="B72" s="570"/>
      <c r="C72" s="568"/>
      <c r="D72" s="568"/>
      <c r="E72" s="568"/>
      <c r="F72" s="568"/>
      <c r="G72" s="568"/>
      <c r="H72" s="339"/>
      <c r="I72" s="339"/>
    </row>
  </sheetData>
  <mergeCells count="2">
    <mergeCell ref="C71:G72"/>
    <mergeCell ref="B71:B72"/>
  </mergeCells>
  <pageMargins left="0.27" right="0.41" top="0.3" bottom="0.13" header="0.31496062992125984" footer="0.31496062992125984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J88"/>
  <sheetViews>
    <sheetView showGridLines="0" topLeftCell="A76" zoomScale="70" zoomScaleNormal="70" workbookViewId="0">
      <selection activeCell="C96" sqref="C96"/>
    </sheetView>
  </sheetViews>
  <sheetFormatPr baseColWidth="10" defaultColWidth="10.42578125" defaultRowHeight="15" x14ac:dyDescent="0.25"/>
  <cols>
    <col min="1" max="1" width="2.7109375" style="7" customWidth="1"/>
    <col min="2" max="2" width="13.7109375" style="7" customWidth="1"/>
    <col min="3" max="3" width="72.7109375" style="7" customWidth="1"/>
    <col min="4" max="4" width="11.140625" style="7" customWidth="1"/>
    <col min="5" max="5" width="10.7109375" style="7" bestFit="1" customWidth="1"/>
    <col min="6" max="6" width="14.7109375" style="7" customWidth="1"/>
    <col min="7" max="10" width="21.28515625" style="7" customWidth="1"/>
    <col min="11" max="16384" width="10.42578125" style="7"/>
  </cols>
  <sheetData>
    <row r="2" spans="2:10" ht="52.5" customHeight="1" x14ac:dyDescent="0.25">
      <c r="B2" s="27" t="s">
        <v>950</v>
      </c>
    </row>
    <row r="3" spans="2:10" ht="15" customHeight="1" x14ac:dyDescent="0.25">
      <c r="B3" s="26"/>
    </row>
    <row r="4" spans="2:10" ht="22.5" x14ac:dyDescent="0.45">
      <c r="B4" s="8" t="s">
        <v>924</v>
      </c>
      <c r="C4" s="324" t="str">
        <f>'Gral. Instalaciones'!C4</f>
        <v>Refuncionalización edificio Cochabamba 54 - Etapa 2</v>
      </c>
      <c r="D4" s="8" t="s">
        <v>926</v>
      </c>
      <c r="E4" s="324" t="str">
        <f>'Gral. Instalaciones'!E4</f>
        <v>MMGyD</v>
      </c>
      <c r="F4" s="8"/>
      <c r="G4" s="28" t="str">
        <f>'Gral. Instalaciones'!G4</f>
        <v>FECHA:</v>
      </c>
      <c r="H4" s="8"/>
      <c r="I4" s="325"/>
      <c r="J4" s="325"/>
    </row>
    <row r="5" spans="2:10" x14ac:dyDescent="0.25">
      <c r="B5" s="12"/>
      <c r="C5" s="19" t="s">
        <v>16</v>
      </c>
      <c r="D5" s="13"/>
      <c r="E5" s="13"/>
      <c r="F5" s="13"/>
      <c r="G5" s="13"/>
      <c r="H5" s="13"/>
      <c r="I5" s="13"/>
    </row>
    <row r="6" spans="2:10" ht="26.25" thickBot="1" x14ac:dyDescent="0.3">
      <c r="B6" s="14" t="s">
        <v>930</v>
      </c>
      <c r="C6" s="25" t="s">
        <v>931</v>
      </c>
      <c r="D6" s="14" t="s">
        <v>951</v>
      </c>
      <c r="E6" s="14" t="s">
        <v>952</v>
      </c>
      <c r="F6" s="14" t="s">
        <v>953</v>
      </c>
      <c r="G6" s="132" t="s">
        <v>33</v>
      </c>
      <c r="H6" s="326" t="s">
        <v>34</v>
      </c>
      <c r="I6" s="132" t="s">
        <v>35</v>
      </c>
      <c r="J6" s="326" t="s">
        <v>36</v>
      </c>
    </row>
    <row r="7" spans="2:10" x14ac:dyDescent="0.25">
      <c r="B7" s="1"/>
      <c r="C7" s="1"/>
      <c r="D7" s="1"/>
      <c r="E7" s="1"/>
      <c r="F7" s="1"/>
      <c r="G7" s="1"/>
      <c r="H7" s="1"/>
      <c r="I7" s="1"/>
    </row>
    <row r="8" spans="2:10" x14ac:dyDescent="0.25">
      <c r="B8" s="9" t="s">
        <v>932</v>
      </c>
      <c r="C8" s="10" t="s">
        <v>954</v>
      </c>
      <c r="D8" s="11"/>
      <c r="E8" s="11"/>
      <c r="F8" s="10"/>
      <c r="G8" s="11"/>
      <c r="H8" s="11"/>
      <c r="I8" s="446"/>
      <c r="J8" s="446"/>
    </row>
    <row r="9" spans="2:10" x14ac:dyDescent="0.25">
      <c r="B9" s="35">
        <v>1</v>
      </c>
      <c r="C9" s="36" t="s">
        <v>955</v>
      </c>
      <c r="D9" s="37"/>
      <c r="E9" s="37"/>
      <c r="F9" s="36"/>
      <c r="G9" s="38"/>
      <c r="H9" s="53">
        <f>SUM(G10:G14)</f>
        <v>0</v>
      </c>
      <c r="I9" s="447"/>
      <c r="J9" s="448">
        <f>SUM(I10:I14)</f>
        <v>0</v>
      </c>
    </row>
    <row r="10" spans="2:10" x14ac:dyDescent="0.25">
      <c r="B10" s="44">
        <v>1.1000000000000001</v>
      </c>
      <c r="C10" s="45" t="s">
        <v>956</v>
      </c>
      <c r="D10" s="81" t="s">
        <v>40</v>
      </c>
      <c r="E10" s="46">
        <v>254</v>
      </c>
      <c r="F10" s="47"/>
      <c r="G10" s="48">
        <f>F10*E10</f>
        <v>0</v>
      </c>
      <c r="H10" s="81"/>
      <c r="I10" s="450"/>
      <c r="J10" s="450"/>
    </row>
    <row r="11" spans="2:10" x14ac:dyDescent="0.25">
      <c r="B11" s="44">
        <v>1.2</v>
      </c>
      <c r="C11" s="45" t="s">
        <v>957</v>
      </c>
      <c r="D11" s="81" t="s">
        <v>958</v>
      </c>
      <c r="E11" s="46">
        <v>126</v>
      </c>
      <c r="F11" s="122"/>
      <c r="G11" s="48">
        <f t="shared" ref="G11:G14" si="0">F11*E11</f>
        <v>0</v>
      </c>
      <c r="H11" s="81"/>
      <c r="I11" s="450"/>
      <c r="J11" s="450"/>
    </row>
    <row r="12" spans="2:10" x14ac:dyDescent="0.25">
      <c r="B12" s="44">
        <v>1.3</v>
      </c>
      <c r="C12" s="45" t="s">
        <v>959</v>
      </c>
      <c r="D12" s="81" t="s">
        <v>40</v>
      </c>
      <c r="E12" s="46">
        <v>493</v>
      </c>
      <c r="F12" s="47"/>
      <c r="G12" s="48">
        <f t="shared" si="0"/>
        <v>0</v>
      </c>
      <c r="H12" s="81"/>
      <c r="I12" s="450"/>
      <c r="J12" s="450"/>
    </row>
    <row r="13" spans="2:10" x14ac:dyDescent="0.25">
      <c r="B13" s="44">
        <v>1.4</v>
      </c>
      <c r="C13" s="45" t="s">
        <v>960</v>
      </c>
      <c r="D13" s="81" t="s">
        <v>50</v>
      </c>
      <c r="E13" s="46">
        <v>1</v>
      </c>
      <c r="F13" s="47"/>
      <c r="G13" s="48">
        <f t="shared" si="0"/>
        <v>0</v>
      </c>
      <c r="H13" s="81"/>
      <c r="I13" s="450"/>
      <c r="J13" s="450"/>
    </row>
    <row r="14" spans="2:10" x14ac:dyDescent="0.25">
      <c r="B14" s="44">
        <v>1.5</v>
      </c>
      <c r="C14" s="45" t="s">
        <v>961</v>
      </c>
      <c r="D14" s="81" t="s">
        <v>50</v>
      </c>
      <c r="E14" s="46">
        <v>1</v>
      </c>
      <c r="F14" s="47"/>
      <c r="G14" s="48">
        <f t="shared" si="0"/>
        <v>0</v>
      </c>
      <c r="H14" s="81"/>
      <c r="I14" s="450"/>
      <c r="J14" s="450"/>
    </row>
    <row r="15" spans="2:10" x14ac:dyDescent="0.25">
      <c r="B15" s="35">
        <v>2</v>
      </c>
      <c r="C15" s="36" t="s">
        <v>962</v>
      </c>
      <c r="D15" s="37"/>
      <c r="E15" s="37"/>
      <c r="F15" s="36"/>
      <c r="G15" s="38"/>
      <c r="H15" s="53">
        <f>SUM(G16:G20)</f>
        <v>0</v>
      </c>
      <c r="I15" s="447"/>
      <c r="J15" s="448">
        <f>SUM(I16:I20)</f>
        <v>0</v>
      </c>
    </row>
    <row r="16" spans="2:10" x14ac:dyDescent="0.25">
      <c r="B16" s="44">
        <v>2.1</v>
      </c>
      <c r="C16" s="45" t="s">
        <v>956</v>
      </c>
      <c r="D16" s="81" t="s">
        <v>40</v>
      </c>
      <c r="E16" s="438">
        <v>82</v>
      </c>
      <c r="F16" s="47"/>
      <c r="G16" s="48">
        <f t="shared" ref="G16:G20" si="1">F16*E16</f>
        <v>0</v>
      </c>
      <c r="H16" s="81"/>
      <c r="I16" s="450"/>
      <c r="J16" s="450"/>
    </row>
    <row r="17" spans="2:10" x14ac:dyDescent="0.25">
      <c r="B17" s="44">
        <v>2.2000000000000002</v>
      </c>
      <c r="C17" s="45" t="s">
        <v>957</v>
      </c>
      <c r="D17" s="81" t="s">
        <v>958</v>
      </c>
      <c r="E17" s="438">
        <v>42</v>
      </c>
      <c r="F17" s="47"/>
      <c r="G17" s="48">
        <f t="shared" si="1"/>
        <v>0</v>
      </c>
      <c r="H17" s="81"/>
      <c r="I17" s="450"/>
      <c r="J17" s="450"/>
    </row>
    <row r="18" spans="2:10" x14ac:dyDescent="0.25">
      <c r="B18" s="44">
        <v>2.2999999999999998</v>
      </c>
      <c r="C18" s="45" t="s">
        <v>959</v>
      </c>
      <c r="D18" s="81" t="s">
        <v>40</v>
      </c>
      <c r="E18" s="438">
        <v>285</v>
      </c>
      <c r="F18" s="47"/>
      <c r="G18" s="48">
        <f t="shared" si="1"/>
        <v>0</v>
      </c>
      <c r="H18" s="81"/>
      <c r="I18" s="450"/>
      <c r="J18" s="450"/>
    </row>
    <row r="19" spans="2:10" x14ac:dyDescent="0.25">
      <c r="B19" s="44">
        <v>2.4</v>
      </c>
      <c r="C19" s="45" t="s">
        <v>960</v>
      </c>
      <c r="D19" s="81" t="s">
        <v>50</v>
      </c>
      <c r="E19" s="438">
        <v>1</v>
      </c>
      <c r="F19" s="47"/>
      <c r="G19" s="48">
        <f t="shared" si="1"/>
        <v>0</v>
      </c>
      <c r="H19" s="81"/>
      <c r="I19" s="450"/>
      <c r="J19" s="450"/>
    </row>
    <row r="20" spans="2:10" x14ac:dyDescent="0.25">
      <c r="B20" s="44">
        <v>2.5</v>
      </c>
      <c r="C20" s="45" t="s">
        <v>961</v>
      </c>
      <c r="D20" s="81" t="s">
        <v>50</v>
      </c>
      <c r="E20" s="438">
        <v>1</v>
      </c>
      <c r="F20" s="47"/>
      <c r="G20" s="48">
        <f t="shared" si="1"/>
        <v>0</v>
      </c>
      <c r="H20" s="81"/>
      <c r="I20" s="450"/>
      <c r="J20" s="450"/>
    </row>
    <row r="21" spans="2:10" x14ac:dyDescent="0.25">
      <c r="B21" s="35">
        <v>3</v>
      </c>
      <c r="C21" s="36" t="s">
        <v>963</v>
      </c>
      <c r="D21" s="37"/>
      <c r="E21" s="37"/>
      <c r="F21" s="36"/>
      <c r="G21" s="38"/>
      <c r="H21" s="53">
        <f>SUM(G22:G27)</f>
        <v>0</v>
      </c>
      <c r="I21" s="447"/>
      <c r="J21" s="448">
        <f>SUM(I22:I27)</f>
        <v>0</v>
      </c>
    </row>
    <row r="22" spans="2:10" x14ac:dyDescent="0.25">
      <c r="B22" s="123">
        <v>3.1</v>
      </c>
      <c r="C22" s="45" t="s">
        <v>956</v>
      </c>
      <c r="D22" s="124" t="s">
        <v>40</v>
      </c>
      <c r="E22" s="124">
        <v>32</v>
      </c>
      <c r="F22" s="47"/>
      <c r="G22" s="48">
        <f t="shared" ref="G22:G26" si="2">F22*E22</f>
        <v>0</v>
      </c>
      <c r="H22" s="81"/>
      <c r="I22" s="450"/>
      <c r="J22" s="450"/>
    </row>
    <row r="23" spans="2:10" x14ac:dyDescent="0.25">
      <c r="B23" s="70">
        <v>3.2</v>
      </c>
      <c r="C23" s="45" t="s">
        <v>957</v>
      </c>
      <c r="D23" s="82" t="s">
        <v>958</v>
      </c>
      <c r="E23" s="124">
        <v>8</v>
      </c>
      <c r="F23" s="122"/>
      <c r="G23" s="48">
        <f t="shared" si="2"/>
        <v>0</v>
      </c>
      <c r="H23" s="81"/>
      <c r="I23" s="450"/>
      <c r="J23" s="450"/>
    </row>
    <row r="24" spans="2:10" x14ac:dyDescent="0.25">
      <c r="B24" s="123">
        <v>3.3</v>
      </c>
      <c r="C24" s="45" t="s">
        <v>964</v>
      </c>
      <c r="D24" s="82" t="s">
        <v>40</v>
      </c>
      <c r="E24" s="124">
        <v>13</v>
      </c>
      <c r="F24" s="47"/>
      <c r="G24" s="48">
        <f>F24*E24</f>
        <v>0</v>
      </c>
      <c r="H24" s="81"/>
      <c r="I24" s="450"/>
      <c r="J24" s="450"/>
    </row>
    <row r="25" spans="2:10" x14ac:dyDescent="0.25">
      <c r="B25" s="70">
        <v>3.4</v>
      </c>
      <c r="C25" s="45" t="s">
        <v>965</v>
      </c>
      <c r="D25" s="82" t="s">
        <v>40</v>
      </c>
      <c r="E25" s="124">
        <v>60</v>
      </c>
      <c r="F25" s="47"/>
      <c r="G25" s="48">
        <f t="shared" si="2"/>
        <v>0</v>
      </c>
      <c r="H25" s="81"/>
      <c r="I25" s="450"/>
      <c r="J25" s="450"/>
    </row>
    <row r="26" spans="2:10" x14ac:dyDescent="0.25">
      <c r="B26" s="123">
        <v>3.5</v>
      </c>
      <c r="C26" s="45" t="s">
        <v>960</v>
      </c>
      <c r="D26" s="82" t="s">
        <v>50</v>
      </c>
      <c r="E26" s="124">
        <v>1</v>
      </c>
      <c r="F26" s="47"/>
      <c r="G26" s="48">
        <f t="shared" si="2"/>
        <v>0</v>
      </c>
      <c r="H26" s="81"/>
      <c r="I26" s="450"/>
      <c r="J26" s="450"/>
    </row>
    <row r="27" spans="2:10" x14ac:dyDescent="0.25">
      <c r="B27" s="70">
        <v>3.6</v>
      </c>
      <c r="C27" s="45" t="s">
        <v>961</v>
      </c>
      <c r="D27" s="82" t="s">
        <v>50</v>
      </c>
      <c r="E27" s="82">
        <v>1</v>
      </c>
      <c r="F27" s="47"/>
      <c r="G27" s="48">
        <f>F27*E27</f>
        <v>0</v>
      </c>
      <c r="H27" s="81"/>
      <c r="I27" s="450"/>
      <c r="J27" s="450"/>
    </row>
    <row r="28" spans="2:10" x14ac:dyDescent="0.25">
      <c r="B28" s="35">
        <v>4</v>
      </c>
      <c r="C28" s="36" t="s">
        <v>966</v>
      </c>
      <c r="D28" s="37"/>
      <c r="E28" s="37"/>
      <c r="F28" s="36"/>
      <c r="G28" s="38"/>
      <c r="H28" s="53">
        <f>SUM(G29:G33)</f>
        <v>0</v>
      </c>
      <c r="I28" s="447"/>
      <c r="J28" s="448">
        <f>SUM(I29:I33)</f>
        <v>0</v>
      </c>
    </row>
    <row r="29" spans="2:10" x14ac:dyDescent="0.25">
      <c r="B29" s="123">
        <v>4.0999999999999996</v>
      </c>
      <c r="C29" s="45" t="s">
        <v>956</v>
      </c>
      <c r="D29" s="125" t="s">
        <v>40</v>
      </c>
      <c r="E29" s="124">
        <v>196</v>
      </c>
      <c r="F29" s="47"/>
      <c r="G29" s="48">
        <f t="shared" ref="G29:G33" si="3">F29*E29</f>
        <v>0</v>
      </c>
      <c r="H29" s="126"/>
      <c r="I29" s="466"/>
      <c r="J29" s="466"/>
    </row>
    <row r="30" spans="2:10" x14ac:dyDescent="0.25">
      <c r="B30" s="123">
        <v>4.2</v>
      </c>
      <c r="C30" s="45" t="s">
        <v>957</v>
      </c>
      <c r="D30" s="125" t="s">
        <v>958</v>
      </c>
      <c r="E30" s="124">
        <v>24</v>
      </c>
      <c r="F30" s="122"/>
      <c r="G30" s="48">
        <f t="shared" si="3"/>
        <v>0</v>
      </c>
      <c r="H30" s="126"/>
      <c r="I30" s="466"/>
      <c r="J30" s="466"/>
    </row>
    <row r="31" spans="2:10" x14ac:dyDescent="0.25">
      <c r="B31" s="123">
        <v>4.3</v>
      </c>
      <c r="C31" s="45" t="s">
        <v>959</v>
      </c>
      <c r="D31" s="125" t="s">
        <v>40</v>
      </c>
      <c r="E31" s="124">
        <v>173</v>
      </c>
      <c r="F31" s="47"/>
      <c r="G31" s="48">
        <f t="shared" si="3"/>
        <v>0</v>
      </c>
      <c r="H31" s="126"/>
      <c r="I31" s="466"/>
      <c r="J31" s="466"/>
    </row>
    <row r="32" spans="2:10" x14ac:dyDescent="0.25">
      <c r="B32" s="123">
        <v>4.4000000000000004</v>
      </c>
      <c r="C32" s="45" t="s">
        <v>960</v>
      </c>
      <c r="D32" s="125" t="s">
        <v>50</v>
      </c>
      <c r="E32" s="124">
        <v>1</v>
      </c>
      <c r="F32" s="47"/>
      <c r="G32" s="48">
        <f t="shared" si="3"/>
        <v>0</v>
      </c>
      <c r="H32" s="126"/>
      <c r="I32" s="466"/>
      <c r="J32" s="466"/>
    </row>
    <row r="33" spans="2:10" x14ac:dyDescent="0.25">
      <c r="B33" s="123">
        <v>4.5</v>
      </c>
      <c r="C33" s="45" t="s">
        <v>961</v>
      </c>
      <c r="D33" s="82" t="s">
        <v>50</v>
      </c>
      <c r="E33" s="124">
        <v>1</v>
      </c>
      <c r="F33" s="47"/>
      <c r="G33" s="48">
        <f t="shared" si="3"/>
        <v>0</v>
      </c>
      <c r="H33" s="81"/>
      <c r="I33" s="450"/>
      <c r="J33" s="450"/>
    </row>
    <row r="34" spans="2:10" x14ac:dyDescent="0.25">
      <c r="B34" s="35">
        <v>5</v>
      </c>
      <c r="C34" s="36" t="s">
        <v>967</v>
      </c>
      <c r="D34" s="37"/>
      <c r="E34" s="37"/>
      <c r="F34" s="36"/>
      <c r="G34" s="38"/>
      <c r="H34" s="53">
        <f>SUM(G35:G40)</f>
        <v>0</v>
      </c>
      <c r="I34" s="447"/>
      <c r="J34" s="448">
        <f>SUM(I35:I40)</f>
        <v>0</v>
      </c>
    </row>
    <row r="35" spans="2:10" x14ac:dyDescent="0.25">
      <c r="B35" s="123">
        <v>5.0999999999999996</v>
      </c>
      <c r="C35" s="45" t="s">
        <v>968</v>
      </c>
      <c r="D35" s="125" t="s">
        <v>969</v>
      </c>
      <c r="E35" s="124">
        <v>150</v>
      </c>
      <c r="F35" s="122"/>
      <c r="G35" s="48">
        <f t="shared" ref="G35:G40" si="4">F35*E35</f>
        <v>0</v>
      </c>
      <c r="H35" s="126"/>
      <c r="I35" s="466"/>
      <c r="J35" s="466"/>
    </row>
    <row r="36" spans="2:10" x14ac:dyDescent="0.25">
      <c r="B36" s="123">
        <v>5.2</v>
      </c>
      <c r="C36" s="45" t="s">
        <v>970</v>
      </c>
      <c r="D36" s="125" t="s">
        <v>969</v>
      </c>
      <c r="E36" s="124">
        <v>449</v>
      </c>
      <c r="F36" s="122"/>
      <c r="G36" s="48">
        <f t="shared" si="4"/>
        <v>0</v>
      </c>
      <c r="H36" s="126"/>
      <c r="I36" s="466"/>
      <c r="J36" s="466"/>
    </row>
    <row r="37" spans="2:10" x14ac:dyDescent="0.25">
      <c r="B37" s="123">
        <v>5.3</v>
      </c>
      <c r="C37" s="45" t="s">
        <v>971</v>
      </c>
      <c r="D37" s="125" t="s">
        <v>40</v>
      </c>
      <c r="E37" s="124">
        <v>720</v>
      </c>
      <c r="F37" s="122"/>
      <c r="G37" s="48">
        <f t="shared" si="4"/>
        <v>0</v>
      </c>
      <c r="H37" s="126"/>
      <c r="I37" s="466"/>
      <c r="J37" s="466"/>
    </row>
    <row r="38" spans="2:10" x14ac:dyDescent="0.25">
      <c r="B38" s="123">
        <v>5.4</v>
      </c>
      <c r="C38" s="45" t="s">
        <v>972</v>
      </c>
      <c r="D38" s="125" t="s">
        <v>969</v>
      </c>
      <c r="E38" s="124">
        <v>186</v>
      </c>
      <c r="F38" s="122"/>
      <c r="G38" s="48">
        <f t="shared" si="4"/>
        <v>0</v>
      </c>
      <c r="H38" s="126"/>
      <c r="I38" s="466"/>
      <c r="J38" s="466"/>
    </row>
    <row r="39" spans="2:10" x14ac:dyDescent="0.25">
      <c r="B39" s="123">
        <v>5.5</v>
      </c>
      <c r="C39" s="45" t="s">
        <v>960</v>
      </c>
      <c r="D39" s="125" t="s">
        <v>50</v>
      </c>
      <c r="E39" s="124">
        <v>1</v>
      </c>
      <c r="F39" s="47"/>
      <c r="G39" s="48">
        <f t="shared" si="4"/>
        <v>0</v>
      </c>
      <c r="H39" s="126"/>
      <c r="I39" s="466"/>
      <c r="J39" s="466"/>
    </row>
    <row r="40" spans="2:10" x14ac:dyDescent="0.25">
      <c r="B40" s="123">
        <v>5.6</v>
      </c>
      <c r="C40" s="45" t="s">
        <v>961</v>
      </c>
      <c r="D40" s="82" t="s">
        <v>50</v>
      </c>
      <c r="E40" s="124">
        <v>1</v>
      </c>
      <c r="F40" s="47"/>
      <c r="G40" s="48">
        <f t="shared" si="4"/>
        <v>0</v>
      </c>
      <c r="H40" s="81"/>
      <c r="I40" s="450"/>
      <c r="J40" s="450"/>
    </row>
    <row r="41" spans="2:10" x14ac:dyDescent="0.25">
      <c r="B41" s="35">
        <v>6</v>
      </c>
      <c r="C41" s="36" t="s">
        <v>973</v>
      </c>
      <c r="D41" s="37"/>
      <c r="E41" s="37"/>
      <c r="F41" s="36"/>
      <c r="G41" s="38"/>
      <c r="H41" s="53">
        <f>SUM(G42:G47)</f>
        <v>0</v>
      </c>
      <c r="I41" s="447"/>
      <c r="J41" s="448">
        <f>SUM(I42:I47)</f>
        <v>0</v>
      </c>
    </row>
    <row r="42" spans="2:10" x14ac:dyDescent="0.25">
      <c r="B42" s="123">
        <v>6.1</v>
      </c>
      <c r="C42" s="45" t="s">
        <v>968</v>
      </c>
      <c r="D42" s="125" t="s">
        <v>969</v>
      </c>
      <c r="E42" s="124">
        <v>74</v>
      </c>
      <c r="F42" s="122"/>
      <c r="G42" s="48">
        <f t="shared" ref="G42:G47" si="5">F42*E42</f>
        <v>0</v>
      </c>
      <c r="H42" s="126"/>
      <c r="I42" s="466"/>
      <c r="J42" s="466"/>
    </row>
    <row r="43" spans="2:10" x14ac:dyDescent="0.25">
      <c r="B43" s="123">
        <v>6.2</v>
      </c>
      <c r="C43" s="45" t="s">
        <v>970</v>
      </c>
      <c r="D43" s="125" t="s">
        <v>969</v>
      </c>
      <c r="E43" s="124">
        <v>187</v>
      </c>
      <c r="F43" s="122"/>
      <c r="G43" s="48">
        <f t="shared" si="5"/>
        <v>0</v>
      </c>
      <c r="H43" s="126"/>
      <c r="I43" s="466"/>
      <c r="J43" s="466"/>
    </row>
    <row r="44" spans="2:10" x14ac:dyDescent="0.25">
      <c r="B44" s="123">
        <v>6.3</v>
      </c>
      <c r="C44" s="45" t="s">
        <v>971</v>
      </c>
      <c r="D44" s="125" t="s">
        <v>40</v>
      </c>
      <c r="E44" s="124">
        <v>252</v>
      </c>
      <c r="F44" s="122"/>
      <c r="G44" s="48">
        <f t="shared" si="5"/>
        <v>0</v>
      </c>
      <c r="H44" s="126"/>
      <c r="I44" s="466"/>
      <c r="J44" s="466"/>
    </row>
    <row r="45" spans="2:10" x14ac:dyDescent="0.25">
      <c r="B45" s="123">
        <v>6.4</v>
      </c>
      <c r="C45" s="45" t="s">
        <v>972</v>
      </c>
      <c r="D45" s="125" t="s">
        <v>969</v>
      </c>
      <c r="E45" s="124">
        <v>102</v>
      </c>
      <c r="F45" s="122"/>
      <c r="G45" s="48">
        <f t="shared" si="5"/>
        <v>0</v>
      </c>
      <c r="H45" s="126"/>
      <c r="I45" s="466"/>
      <c r="J45" s="466"/>
    </row>
    <row r="46" spans="2:10" x14ac:dyDescent="0.25">
      <c r="B46" s="123">
        <v>6.5</v>
      </c>
      <c r="C46" s="45" t="s">
        <v>960</v>
      </c>
      <c r="D46" s="125" t="s">
        <v>50</v>
      </c>
      <c r="E46" s="124">
        <v>1</v>
      </c>
      <c r="F46" s="47"/>
      <c r="G46" s="48">
        <f t="shared" si="5"/>
        <v>0</v>
      </c>
      <c r="H46" s="126"/>
      <c r="I46" s="466"/>
      <c r="J46" s="466"/>
    </row>
    <row r="47" spans="2:10" x14ac:dyDescent="0.25">
      <c r="B47" s="123">
        <v>6.6</v>
      </c>
      <c r="C47" s="45" t="s">
        <v>961</v>
      </c>
      <c r="D47" s="82" t="s">
        <v>50</v>
      </c>
      <c r="E47" s="124">
        <v>1</v>
      </c>
      <c r="F47" s="47"/>
      <c r="G47" s="48">
        <f t="shared" si="5"/>
        <v>0</v>
      </c>
      <c r="H47" s="81"/>
      <c r="I47" s="450"/>
      <c r="J47" s="450"/>
    </row>
    <row r="48" spans="2:10" x14ac:dyDescent="0.25">
      <c r="B48" s="35">
        <v>7</v>
      </c>
      <c r="C48" s="36" t="s">
        <v>974</v>
      </c>
      <c r="D48" s="37"/>
      <c r="E48" s="37"/>
      <c r="F48" s="36"/>
      <c r="G48" s="38"/>
      <c r="H48" s="53">
        <f>SUM(G49:G60)</f>
        <v>0</v>
      </c>
      <c r="I48" s="447"/>
      <c r="J48" s="448">
        <f>SUM(I49:I60)</f>
        <v>0</v>
      </c>
    </row>
    <row r="49" spans="2:10" x14ac:dyDescent="0.25">
      <c r="B49" s="123" t="s">
        <v>431</v>
      </c>
      <c r="C49" s="45" t="s">
        <v>957</v>
      </c>
      <c r="D49" s="125" t="s">
        <v>958</v>
      </c>
      <c r="E49" s="124">
        <v>54</v>
      </c>
      <c r="F49" s="122"/>
      <c r="G49" s="48">
        <f t="shared" ref="G49:G60" si="6">F49*E49</f>
        <v>0</v>
      </c>
      <c r="H49" s="126"/>
      <c r="I49" s="466"/>
      <c r="J49" s="466"/>
    </row>
    <row r="50" spans="2:10" x14ac:dyDescent="0.25">
      <c r="B50" s="123" t="s">
        <v>445</v>
      </c>
      <c r="C50" s="45" t="s">
        <v>975</v>
      </c>
      <c r="D50" s="82" t="s">
        <v>40</v>
      </c>
      <c r="E50" s="124">
        <v>8</v>
      </c>
      <c r="F50" s="122"/>
      <c r="G50" s="48">
        <f t="shared" si="6"/>
        <v>0</v>
      </c>
      <c r="H50" s="81"/>
      <c r="I50" s="450"/>
      <c r="J50" s="450"/>
    </row>
    <row r="51" spans="2:10" x14ac:dyDescent="0.25">
      <c r="B51" s="123" t="s">
        <v>451</v>
      </c>
      <c r="C51" s="45" t="s">
        <v>976</v>
      </c>
      <c r="D51" s="125" t="s">
        <v>969</v>
      </c>
      <c r="E51" s="124">
        <v>23</v>
      </c>
      <c r="F51" s="47"/>
      <c r="G51" s="48">
        <f t="shared" si="6"/>
        <v>0</v>
      </c>
      <c r="H51" s="126"/>
      <c r="I51" s="466"/>
      <c r="J51" s="466"/>
    </row>
    <row r="52" spans="2:10" x14ac:dyDescent="0.25">
      <c r="B52" s="123" t="s">
        <v>457</v>
      </c>
      <c r="C52" s="45" t="s">
        <v>977</v>
      </c>
      <c r="D52" s="125" t="s">
        <v>969</v>
      </c>
      <c r="E52" s="124">
        <v>58</v>
      </c>
      <c r="F52" s="47"/>
      <c r="G52" s="48">
        <f t="shared" si="6"/>
        <v>0</v>
      </c>
      <c r="H52" s="126"/>
      <c r="I52" s="466"/>
      <c r="J52" s="466"/>
    </row>
    <row r="53" spans="2:10" x14ac:dyDescent="0.25">
      <c r="B53" s="123" t="s">
        <v>463</v>
      </c>
      <c r="C53" s="45" t="s">
        <v>978</v>
      </c>
      <c r="D53" s="125" t="s">
        <v>969</v>
      </c>
      <c r="E53" s="124">
        <v>21</v>
      </c>
      <c r="F53" s="47"/>
      <c r="G53" s="48">
        <f t="shared" si="6"/>
        <v>0</v>
      </c>
      <c r="H53" s="126"/>
      <c r="I53" s="466"/>
      <c r="J53" s="466"/>
    </row>
    <row r="54" spans="2:10" x14ac:dyDescent="0.25">
      <c r="B54" s="123" t="s">
        <v>470</v>
      </c>
      <c r="C54" s="45" t="s">
        <v>979</v>
      </c>
      <c r="D54" s="125" t="s">
        <v>969</v>
      </c>
      <c r="E54" s="124">
        <v>0</v>
      </c>
      <c r="F54" s="47"/>
      <c r="G54" s="48">
        <f t="shared" si="6"/>
        <v>0</v>
      </c>
      <c r="H54" s="126"/>
      <c r="I54" s="466"/>
      <c r="J54" s="466"/>
    </row>
    <row r="55" spans="2:10" x14ac:dyDescent="0.25">
      <c r="B55" s="123" t="s">
        <v>476</v>
      </c>
      <c r="C55" s="45" t="s">
        <v>980</v>
      </c>
      <c r="D55" s="125" t="s">
        <v>969</v>
      </c>
      <c r="E55" s="124">
        <v>64</v>
      </c>
      <c r="F55" s="47"/>
      <c r="G55" s="48">
        <f t="shared" si="6"/>
        <v>0</v>
      </c>
      <c r="H55" s="126"/>
      <c r="I55" s="466"/>
      <c r="J55" s="466"/>
    </row>
    <row r="56" spans="2:10" x14ac:dyDescent="0.25">
      <c r="B56" s="123" t="s">
        <v>981</v>
      </c>
      <c r="C56" s="45" t="s">
        <v>982</v>
      </c>
      <c r="D56" s="125" t="s">
        <v>969</v>
      </c>
      <c r="E56" s="124">
        <v>15</v>
      </c>
      <c r="F56" s="47"/>
      <c r="G56" s="48">
        <f t="shared" si="6"/>
        <v>0</v>
      </c>
      <c r="H56" s="126"/>
      <c r="I56" s="466"/>
      <c r="J56" s="466"/>
    </row>
    <row r="57" spans="2:10" x14ac:dyDescent="0.25">
      <c r="B57" s="123" t="s">
        <v>983</v>
      </c>
      <c r="C57" s="45" t="s">
        <v>984</v>
      </c>
      <c r="D57" s="125" t="s">
        <v>969</v>
      </c>
      <c r="E57" s="124">
        <v>109</v>
      </c>
      <c r="F57" s="47"/>
      <c r="G57" s="48">
        <f t="shared" si="6"/>
        <v>0</v>
      </c>
      <c r="H57" s="126"/>
      <c r="I57" s="466"/>
      <c r="J57" s="466"/>
    </row>
    <row r="58" spans="2:10" x14ac:dyDescent="0.25">
      <c r="B58" s="123" t="s">
        <v>985</v>
      </c>
      <c r="C58" s="45" t="s">
        <v>986</v>
      </c>
      <c r="D58" s="125" t="s">
        <v>969</v>
      </c>
      <c r="E58" s="124">
        <v>34</v>
      </c>
      <c r="F58" s="47"/>
      <c r="G58" s="48">
        <f t="shared" si="6"/>
        <v>0</v>
      </c>
      <c r="H58" s="126"/>
      <c r="I58" s="466"/>
      <c r="J58" s="466"/>
    </row>
    <row r="59" spans="2:10" x14ac:dyDescent="0.25">
      <c r="B59" s="123" t="s">
        <v>987</v>
      </c>
      <c r="C59" s="45" t="s">
        <v>960</v>
      </c>
      <c r="D59" s="125" t="s">
        <v>50</v>
      </c>
      <c r="E59" s="124">
        <v>1</v>
      </c>
      <c r="F59" s="47"/>
      <c r="G59" s="48">
        <f t="shared" si="6"/>
        <v>0</v>
      </c>
      <c r="H59" s="126"/>
      <c r="I59" s="466"/>
      <c r="J59" s="466"/>
    </row>
    <row r="60" spans="2:10" x14ac:dyDescent="0.25">
      <c r="B60" s="123" t="s">
        <v>988</v>
      </c>
      <c r="C60" s="45" t="s">
        <v>961</v>
      </c>
      <c r="D60" s="82" t="s">
        <v>50</v>
      </c>
      <c r="E60" s="124">
        <v>1</v>
      </c>
      <c r="F60" s="47"/>
      <c r="G60" s="48">
        <f t="shared" si="6"/>
        <v>0</v>
      </c>
      <c r="H60" s="81"/>
      <c r="I60" s="450"/>
      <c r="J60" s="450"/>
    </row>
    <row r="61" spans="2:10" x14ac:dyDescent="0.25">
      <c r="B61" s="35">
        <v>8</v>
      </c>
      <c r="C61" s="36" t="s">
        <v>989</v>
      </c>
      <c r="D61" s="37"/>
      <c r="E61" s="37"/>
      <c r="F61" s="36"/>
      <c r="G61" s="38"/>
      <c r="H61" s="53">
        <f>SUM(G62:G68)</f>
        <v>0</v>
      </c>
      <c r="I61" s="447"/>
      <c r="J61" s="448">
        <f>SUM(I62:I73)</f>
        <v>0</v>
      </c>
    </row>
    <row r="62" spans="2:10" x14ac:dyDescent="0.25">
      <c r="B62" s="123">
        <v>8.1</v>
      </c>
      <c r="C62" s="45" t="s">
        <v>990</v>
      </c>
      <c r="D62" s="125" t="s">
        <v>40</v>
      </c>
      <c r="E62" s="124">
        <v>17</v>
      </c>
      <c r="F62" s="47"/>
      <c r="G62" s="48">
        <f t="shared" ref="G62:G68" si="7">F62*E62</f>
        <v>0</v>
      </c>
      <c r="H62" s="126"/>
      <c r="I62" s="466"/>
      <c r="J62" s="466"/>
    </row>
    <row r="63" spans="2:10" x14ac:dyDescent="0.25">
      <c r="B63" s="123">
        <v>8.1</v>
      </c>
      <c r="C63" s="45" t="s">
        <v>991</v>
      </c>
      <c r="D63" s="125" t="s">
        <v>40</v>
      </c>
      <c r="E63" s="124">
        <v>8</v>
      </c>
      <c r="F63" s="47"/>
      <c r="G63" s="48">
        <f t="shared" si="7"/>
        <v>0</v>
      </c>
      <c r="H63" s="126"/>
      <c r="I63" s="466"/>
      <c r="J63" s="466"/>
    </row>
    <row r="64" spans="2:10" x14ac:dyDescent="0.25">
      <c r="B64" s="123">
        <v>8.1999999999999993</v>
      </c>
      <c r="C64" s="45" t="s">
        <v>992</v>
      </c>
      <c r="D64" s="125" t="s">
        <v>958</v>
      </c>
      <c r="E64" s="124">
        <v>44</v>
      </c>
      <c r="F64" s="47"/>
      <c r="G64" s="48">
        <f t="shared" si="7"/>
        <v>0</v>
      </c>
      <c r="H64" s="126"/>
      <c r="I64" s="466"/>
      <c r="J64" s="466"/>
    </row>
    <row r="65" spans="2:10" x14ac:dyDescent="0.25">
      <c r="B65" s="123">
        <v>8.3000000000000007</v>
      </c>
      <c r="C65" s="45" t="s">
        <v>993</v>
      </c>
      <c r="D65" s="125" t="s">
        <v>40</v>
      </c>
      <c r="E65" s="127">
        <v>263</v>
      </c>
      <c r="F65" s="47"/>
      <c r="G65" s="48">
        <f t="shared" si="7"/>
        <v>0</v>
      </c>
      <c r="H65" s="126"/>
      <c r="I65" s="466"/>
      <c r="J65" s="466"/>
    </row>
    <row r="66" spans="2:10" x14ac:dyDescent="0.25">
      <c r="B66" s="123">
        <v>8.4</v>
      </c>
      <c r="C66" s="45" t="s">
        <v>994</v>
      </c>
      <c r="D66" s="125" t="s">
        <v>40</v>
      </c>
      <c r="E66" s="124">
        <v>33</v>
      </c>
      <c r="F66" s="47"/>
      <c r="G66" s="48">
        <f t="shared" si="7"/>
        <v>0</v>
      </c>
      <c r="H66" s="126"/>
      <c r="I66" s="466"/>
      <c r="J66" s="466"/>
    </row>
    <row r="67" spans="2:10" x14ac:dyDescent="0.25">
      <c r="B67" s="123">
        <v>8.5</v>
      </c>
      <c r="C67" s="45" t="s">
        <v>960</v>
      </c>
      <c r="D67" s="125" t="s">
        <v>50</v>
      </c>
      <c r="E67" s="127">
        <v>1</v>
      </c>
      <c r="F67" s="47"/>
      <c r="G67" s="48">
        <f t="shared" si="7"/>
        <v>0</v>
      </c>
      <c r="H67" s="126"/>
      <c r="I67" s="466"/>
      <c r="J67" s="466"/>
    </row>
    <row r="68" spans="2:10" x14ac:dyDescent="0.25">
      <c r="B68" s="123">
        <v>8.6</v>
      </c>
      <c r="C68" s="45" t="s">
        <v>961</v>
      </c>
      <c r="D68" s="82" t="s">
        <v>50</v>
      </c>
      <c r="E68" s="124">
        <v>1</v>
      </c>
      <c r="F68" s="47"/>
      <c r="G68" s="48">
        <f t="shared" si="7"/>
        <v>0</v>
      </c>
      <c r="H68" s="81"/>
      <c r="I68" s="450"/>
      <c r="J68" s="450"/>
    </row>
    <row r="69" spans="2:10" x14ac:dyDescent="0.25">
      <c r="B69" s="35">
        <v>9</v>
      </c>
      <c r="C69" s="36" t="s">
        <v>995</v>
      </c>
      <c r="D69" s="37"/>
      <c r="E69" s="37"/>
      <c r="F69" s="36"/>
      <c r="G69" s="38"/>
      <c r="H69" s="53">
        <f>SUM(G70:G75)</f>
        <v>0</v>
      </c>
      <c r="I69" s="447"/>
      <c r="J69" s="448">
        <f>SUM(I70:I75)</f>
        <v>0</v>
      </c>
    </row>
    <row r="70" spans="2:10" x14ac:dyDescent="0.25">
      <c r="B70" s="123">
        <v>9.1</v>
      </c>
      <c r="C70" s="45" t="s">
        <v>996</v>
      </c>
      <c r="D70" s="125" t="s">
        <v>969</v>
      </c>
      <c r="E70" s="127">
        <v>69</v>
      </c>
      <c r="F70" s="47"/>
      <c r="G70" s="48">
        <f t="shared" ref="G70:G75" si="8">F70*E70</f>
        <v>0</v>
      </c>
      <c r="H70" s="126"/>
      <c r="I70" s="466"/>
      <c r="J70" s="466"/>
    </row>
    <row r="71" spans="2:10" x14ac:dyDescent="0.25">
      <c r="B71" s="123">
        <v>9.1999999999999993</v>
      </c>
      <c r="C71" s="45" t="s">
        <v>970</v>
      </c>
      <c r="D71" s="125" t="s">
        <v>969</v>
      </c>
      <c r="E71" s="127">
        <v>141</v>
      </c>
      <c r="F71" s="47"/>
      <c r="G71" s="48">
        <f t="shared" si="8"/>
        <v>0</v>
      </c>
      <c r="H71" s="126"/>
      <c r="I71" s="466"/>
      <c r="J71" s="466"/>
    </row>
    <row r="72" spans="2:10" x14ac:dyDescent="0.25">
      <c r="B72" s="123">
        <v>9.3000000000000007</v>
      </c>
      <c r="C72" s="45" t="s">
        <v>997</v>
      </c>
      <c r="D72" s="125" t="s">
        <v>958</v>
      </c>
      <c r="E72" s="127">
        <v>32</v>
      </c>
      <c r="F72" s="47"/>
      <c r="G72" s="48">
        <f t="shared" si="8"/>
        <v>0</v>
      </c>
      <c r="H72" s="126"/>
      <c r="I72" s="466"/>
      <c r="J72" s="466"/>
    </row>
    <row r="73" spans="2:10" x14ac:dyDescent="0.25">
      <c r="B73" s="123">
        <v>9.4</v>
      </c>
      <c r="C73" s="45" t="s">
        <v>998</v>
      </c>
      <c r="D73" s="125" t="s">
        <v>40</v>
      </c>
      <c r="E73" s="127">
        <v>118</v>
      </c>
      <c r="F73" s="47"/>
      <c r="G73" s="48">
        <f t="shared" si="8"/>
        <v>0</v>
      </c>
      <c r="H73" s="126"/>
      <c r="I73" s="466"/>
      <c r="J73" s="466"/>
    </row>
    <row r="74" spans="2:10" x14ac:dyDescent="0.25">
      <c r="B74" s="123">
        <v>9.5</v>
      </c>
      <c r="C74" s="45" t="s">
        <v>960</v>
      </c>
      <c r="D74" s="125" t="s">
        <v>50</v>
      </c>
      <c r="E74" s="124">
        <v>1</v>
      </c>
      <c r="F74" s="47"/>
      <c r="G74" s="48">
        <f t="shared" si="8"/>
        <v>0</v>
      </c>
      <c r="H74" s="126"/>
      <c r="I74" s="466"/>
      <c r="J74" s="466"/>
    </row>
    <row r="75" spans="2:10" x14ac:dyDescent="0.25">
      <c r="B75" s="123">
        <v>9.6</v>
      </c>
      <c r="C75" s="45" t="s">
        <v>961</v>
      </c>
      <c r="D75" s="82" t="s">
        <v>50</v>
      </c>
      <c r="E75" s="124">
        <v>1</v>
      </c>
      <c r="F75" s="47"/>
      <c r="G75" s="48">
        <f t="shared" si="8"/>
        <v>0</v>
      </c>
      <c r="H75" s="81"/>
      <c r="I75" s="450"/>
      <c r="J75" s="450"/>
    </row>
    <row r="76" spans="2:10" x14ac:dyDescent="0.25">
      <c r="B76" s="35">
        <v>10</v>
      </c>
      <c r="C76" s="36" t="s">
        <v>999</v>
      </c>
      <c r="D76" s="37"/>
      <c r="E76" s="37"/>
      <c r="F76" s="36"/>
      <c r="G76" s="38"/>
      <c r="H76" s="53">
        <f>SUM(G77:G81)</f>
        <v>0</v>
      </c>
      <c r="I76" s="447"/>
      <c r="J76" s="448">
        <f>SUM(I77:I81)</f>
        <v>0</v>
      </c>
    </row>
    <row r="77" spans="2:10" x14ac:dyDescent="0.25">
      <c r="B77" s="123">
        <v>10.1</v>
      </c>
      <c r="C77" s="45" t="s">
        <v>996</v>
      </c>
      <c r="D77" s="125" t="s">
        <v>969</v>
      </c>
      <c r="E77" s="124">
        <v>30</v>
      </c>
      <c r="F77" s="47"/>
      <c r="G77" s="48">
        <f t="shared" ref="G77:G81" si="9">F77*E77</f>
        <v>0</v>
      </c>
      <c r="H77" s="126"/>
      <c r="I77" s="466"/>
      <c r="J77" s="466"/>
    </row>
    <row r="78" spans="2:10" x14ac:dyDescent="0.25">
      <c r="B78" s="123">
        <v>10.199999999999999</v>
      </c>
      <c r="C78" s="45" t="s">
        <v>970</v>
      </c>
      <c r="D78" s="125" t="s">
        <v>969</v>
      </c>
      <c r="E78" s="124">
        <v>27</v>
      </c>
      <c r="F78" s="47"/>
      <c r="G78" s="48">
        <f t="shared" si="9"/>
        <v>0</v>
      </c>
      <c r="H78" s="126"/>
      <c r="I78" s="466"/>
      <c r="J78" s="466"/>
    </row>
    <row r="79" spans="2:10" x14ac:dyDescent="0.25">
      <c r="B79" s="123">
        <v>10.3</v>
      </c>
      <c r="C79" s="45" t="s">
        <v>1000</v>
      </c>
      <c r="D79" s="125" t="s">
        <v>958</v>
      </c>
      <c r="E79" s="124">
        <v>12</v>
      </c>
      <c r="F79" s="47"/>
      <c r="G79" s="48">
        <f t="shared" si="9"/>
        <v>0</v>
      </c>
      <c r="H79" s="126"/>
      <c r="I79" s="466"/>
      <c r="J79" s="466"/>
    </row>
    <row r="80" spans="2:10" x14ac:dyDescent="0.25">
      <c r="B80" s="123">
        <v>10.4</v>
      </c>
      <c r="C80" s="45" t="s">
        <v>960</v>
      </c>
      <c r="D80" s="125" t="s">
        <v>50</v>
      </c>
      <c r="E80" s="124">
        <v>1</v>
      </c>
      <c r="F80" s="47"/>
      <c r="G80" s="48">
        <f t="shared" si="9"/>
        <v>0</v>
      </c>
      <c r="H80" s="126"/>
      <c r="I80" s="466"/>
      <c r="J80" s="466"/>
    </row>
    <row r="81" spans="2:10" x14ac:dyDescent="0.25">
      <c r="B81" s="123">
        <v>10.5</v>
      </c>
      <c r="C81" s="45" t="s">
        <v>961</v>
      </c>
      <c r="D81" s="82" t="s">
        <v>50</v>
      </c>
      <c r="E81" s="124">
        <v>1</v>
      </c>
      <c r="F81" s="47"/>
      <c r="G81" s="48">
        <f t="shared" si="9"/>
        <v>0</v>
      </c>
      <c r="H81" s="81"/>
      <c r="I81" s="450"/>
      <c r="J81" s="450"/>
    </row>
    <row r="82" spans="2:10" x14ac:dyDescent="0.25">
      <c r="B82" s="20" t="s">
        <v>933</v>
      </c>
      <c r="C82" s="21" t="s">
        <v>1001</v>
      </c>
      <c r="D82" s="20"/>
      <c r="E82" s="20"/>
      <c r="F82" s="22"/>
      <c r="G82" s="23"/>
      <c r="H82" s="23"/>
      <c r="I82" s="451"/>
      <c r="J82" s="451"/>
    </row>
    <row r="83" spans="2:10" x14ac:dyDescent="0.25">
      <c r="B83" s="2"/>
      <c r="C83" s="3"/>
      <c r="D83" s="2"/>
      <c r="E83" s="2"/>
      <c r="F83" s="2"/>
      <c r="G83" s="4"/>
      <c r="H83" s="4"/>
      <c r="I83" s="452"/>
      <c r="J83" s="452"/>
    </row>
    <row r="84" spans="2:10" ht="15.75" x14ac:dyDescent="0.25">
      <c r="B84" s="20" t="s">
        <v>946</v>
      </c>
      <c r="C84" s="21"/>
      <c r="D84" s="20"/>
      <c r="E84" s="20"/>
      <c r="F84" s="24"/>
      <c r="G84" s="23"/>
      <c r="H84" s="54">
        <f>SUM(H9:H76)</f>
        <v>0</v>
      </c>
      <c r="I84" s="451"/>
      <c r="J84" s="453">
        <f>SUM(J9:J76)</f>
        <v>0</v>
      </c>
    </row>
    <row r="86" spans="2:10" x14ac:dyDescent="0.25">
      <c r="B86" s="12"/>
      <c r="C86" s="19" t="s">
        <v>947</v>
      </c>
      <c r="D86" s="13"/>
      <c r="E86" s="13"/>
      <c r="F86" s="13"/>
      <c r="G86" s="13"/>
      <c r="H86" s="13"/>
      <c r="I86" s="13"/>
    </row>
    <row r="87" spans="2:10" x14ac:dyDescent="0.25">
      <c r="B87" s="569" t="s">
        <v>948</v>
      </c>
      <c r="C87" s="571" t="s">
        <v>949</v>
      </c>
      <c r="D87" s="571"/>
      <c r="E87" s="571"/>
      <c r="F87" s="571"/>
      <c r="G87" s="571"/>
      <c r="H87" s="571"/>
      <c r="I87" s="571"/>
    </row>
    <row r="88" spans="2:10" ht="15.75" thickBot="1" x14ac:dyDescent="0.3">
      <c r="B88" s="570"/>
      <c r="C88" s="572"/>
      <c r="D88" s="572"/>
      <c r="E88" s="572"/>
      <c r="F88" s="572"/>
      <c r="G88" s="572"/>
      <c r="H88" s="572"/>
      <c r="I88" s="572"/>
    </row>
  </sheetData>
  <mergeCells count="2">
    <mergeCell ref="B87:B88"/>
    <mergeCell ref="C87:I88"/>
  </mergeCells>
  <pageMargins left="0.24" right="0.3" top="0.35433070866141736" bottom="0.35433070866141736" header="0.31496062992125984" footer="0.31496062992125984"/>
  <pageSetup paperSize="9" scale="76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144"/>
  <sheetViews>
    <sheetView topLeftCell="A115" zoomScale="60" zoomScaleNormal="60" workbookViewId="0">
      <selection activeCell="C146" sqref="C146"/>
    </sheetView>
  </sheetViews>
  <sheetFormatPr baseColWidth="10" defaultColWidth="10.42578125" defaultRowHeight="15" x14ac:dyDescent="0.25"/>
  <cols>
    <col min="1" max="1" width="2.7109375" style="7" customWidth="1"/>
    <col min="2" max="2" width="13.7109375" style="7" customWidth="1"/>
    <col min="3" max="3" width="146.7109375" style="7" customWidth="1"/>
    <col min="4" max="4" width="11.140625" style="7" customWidth="1"/>
    <col min="5" max="5" width="10.42578125" style="7"/>
    <col min="6" max="6" width="14.7109375" style="7" customWidth="1"/>
    <col min="7" max="10" width="20.42578125" style="7" customWidth="1"/>
    <col min="11" max="16384" width="10.42578125" style="7"/>
  </cols>
  <sheetData>
    <row r="2" spans="2:11" ht="24.75" customHeight="1" x14ac:dyDescent="0.25">
      <c r="B2" s="27" t="s">
        <v>950</v>
      </c>
    </row>
    <row r="3" spans="2:11" ht="6" customHeight="1" x14ac:dyDescent="0.25">
      <c r="B3" s="26"/>
    </row>
    <row r="4" spans="2:11" ht="22.5" x14ac:dyDescent="0.45">
      <c r="B4" s="8" t="s">
        <v>924</v>
      </c>
      <c r="C4" s="324" t="str">
        <f>'Gral. Instalaciones'!C4</f>
        <v>Refuncionalización edificio Cochabamba 54 - Etapa 2</v>
      </c>
      <c r="D4" s="8" t="s">
        <v>926</v>
      </c>
      <c r="E4" s="324" t="str">
        <f>'Gral. Instalaciones'!E4</f>
        <v>MMGyD</v>
      </c>
      <c r="F4" s="8"/>
      <c r="G4" s="28"/>
      <c r="H4" s="8" t="s">
        <v>1002</v>
      </c>
      <c r="I4" s="325"/>
      <c r="J4" s="325"/>
    </row>
    <row r="5" spans="2:11" x14ac:dyDescent="0.25">
      <c r="B5" s="12"/>
      <c r="C5" s="19" t="s">
        <v>17</v>
      </c>
      <c r="D5" s="13"/>
      <c r="E5" s="13"/>
      <c r="F5" s="13"/>
      <c r="G5" s="13"/>
      <c r="H5" s="13"/>
      <c r="I5" s="13"/>
    </row>
    <row r="6" spans="2:11" ht="26.25" thickBot="1" x14ac:dyDescent="0.3">
      <c r="B6" s="14" t="s">
        <v>930</v>
      </c>
      <c r="C6" s="25" t="s">
        <v>931</v>
      </c>
      <c r="D6" s="14" t="s">
        <v>951</v>
      </c>
      <c r="E6" s="14" t="s">
        <v>952</v>
      </c>
      <c r="F6" s="14" t="s">
        <v>953</v>
      </c>
      <c r="G6" s="132" t="s">
        <v>33</v>
      </c>
      <c r="H6" s="326" t="s">
        <v>34</v>
      </c>
      <c r="I6" s="132" t="s">
        <v>35</v>
      </c>
      <c r="J6" s="326" t="s">
        <v>36</v>
      </c>
    </row>
    <row r="7" spans="2:11" x14ac:dyDescent="0.25">
      <c r="B7" s="1"/>
      <c r="C7" s="1"/>
      <c r="D7" s="1"/>
      <c r="E7" s="1"/>
      <c r="F7" s="1"/>
      <c r="G7" s="1"/>
      <c r="H7" s="1"/>
      <c r="I7" s="1"/>
    </row>
    <row r="8" spans="2:11" x14ac:dyDescent="0.25">
      <c r="B8" s="9" t="s">
        <v>934</v>
      </c>
      <c r="C8" s="10" t="s">
        <v>17</v>
      </c>
      <c r="D8" s="11"/>
      <c r="E8" s="11"/>
      <c r="F8" s="10"/>
      <c r="G8" s="11"/>
      <c r="H8" s="11"/>
      <c r="I8" s="11"/>
      <c r="J8" s="11"/>
    </row>
    <row r="9" spans="2:11" x14ac:dyDescent="0.25">
      <c r="B9" s="35">
        <v>1</v>
      </c>
      <c r="C9" s="36" t="s">
        <v>935</v>
      </c>
      <c r="D9" s="37"/>
      <c r="E9" s="37"/>
      <c r="F9" s="36"/>
      <c r="G9" s="38"/>
      <c r="H9" s="53">
        <f>SUM(G11:G58)</f>
        <v>0</v>
      </c>
      <c r="I9" s="441"/>
      <c r="J9" s="442">
        <f>SUM(I11:I46)</f>
        <v>0</v>
      </c>
    </row>
    <row r="10" spans="2:11" ht="25.5" x14ac:dyDescent="0.25">
      <c r="B10" s="31" t="s">
        <v>38</v>
      </c>
      <c r="C10" s="129" t="s">
        <v>1003</v>
      </c>
      <c r="D10" s="130"/>
      <c r="E10" s="130"/>
      <c r="F10" s="130"/>
      <c r="G10" s="130"/>
      <c r="H10" s="130"/>
      <c r="I10" s="461"/>
      <c r="J10" s="461"/>
    </row>
    <row r="11" spans="2:11" x14ac:dyDescent="0.25">
      <c r="B11" s="29" t="s">
        <v>1004</v>
      </c>
      <c r="C11" s="5" t="s">
        <v>1005</v>
      </c>
      <c r="D11" s="30" t="s">
        <v>969</v>
      </c>
      <c r="E11" s="6">
        <v>15</v>
      </c>
      <c r="F11" s="57"/>
      <c r="G11" s="57">
        <f>+F11*E11</f>
        <v>0</v>
      </c>
      <c r="H11" s="30"/>
      <c r="I11" s="462"/>
      <c r="J11" s="462"/>
      <c r="K11" s="128"/>
    </row>
    <row r="12" spans="2:11" x14ac:dyDescent="0.25">
      <c r="B12" s="29" t="s">
        <v>1006</v>
      </c>
      <c r="C12" s="5" t="s">
        <v>1007</v>
      </c>
      <c r="D12" s="30" t="s">
        <v>969</v>
      </c>
      <c r="E12" s="6">
        <v>4</v>
      </c>
      <c r="F12" s="57"/>
      <c r="G12" s="57">
        <f>+F12*E12</f>
        <v>0</v>
      </c>
      <c r="H12" s="30"/>
      <c r="I12" s="462"/>
      <c r="J12" s="462"/>
      <c r="K12" s="128"/>
    </row>
    <row r="13" spans="2:11" ht="25.5" x14ac:dyDescent="0.25">
      <c r="B13" s="31" t="s">
        <v>41</v>
      </c>
      <c r="C13" s="129" t="s">
        <v>1008</v>
      </c>
      <c r="D13" s="129"/>
      <c r="E13" s="129"/>
      <c r="F13" s="129"/>
      <c r="G13" s="129"/>
      <c r="H13" s="129"/>
      <c r="I13" s="463"/>
      <c r="J13" s="463"/>
      <c r="K13" s="128"/>
    </row>
    <row r="14" spans="2:11" x14ac:dyDescent="0.25">
      <c r="B14" s="29" t="s">
        <v>1009</v>
      </c>
      <c r="C14" s="5" t="s">
        <v>1010</v>
      </c>
      <c r="D14" s="30" t="s">
        <v>969</v>
      </c>
      <c r="E14" s="6">
        <v>15</v>
      </c>
      <c r="F14" s="57"/>
      <c r="G14" s="57">
        <f>+F14*E14</f>
        <v>0</v>
      </c>
      <c r="H14" s="30"/>
      <c r="I14" s="462"/>
      <c r="J14" s="462"/>
      <c r="K14" s="128"/>
    </row>
    <row r="15" spans="2:11" x14ac:dyDescent="0.25">
      <c r="B15" s="29" t="s">
        <v>1011</v>
      </c>
      <c r="C15" s="5" t="s">
        <v>1012</v>
      </c>
      <c r="D15" s="30" t="s">
        <v>969</v>
      </c>
      <c r="E15" s="6">
        <v>320</v>
      </c>
      <c r="F15" s="57"/>
      <c r="G15" s="57">
        <f>E15*F15</f>
        <v>0</v>
      </c>
      <c r="H15" s="30"/>
      <c r="I15" s="462"/>
      <c r="J15" s="462"/>
      <c r="K15" s="128"/>
    </row>
    <row r="16" spans="2:11" x14ac:dyDescent="0.25">
      <c r="B16" s="29" t="s">
        <v>1011</v>
      </c>
      <c r="C16" s="5" t="s">
        <v>1013</v>
      </c>
      <c r="D16" s="30" t="s">
        <v>969</v>
      </c>
      <c r="E16" s="6">
        <v>179</v>
      </c>
      <c r="F16" s="57"/>
      <c r="G16" s="57">
        <f>+F16*E16</f>
        <v>0</v>
      </c>
      <c r="H16" s="30"/>
      <c r="I16" s="462"/>
      <c r="J16" s="462"/>
      <c r="K16" s="128"/>
    </row>
    <row r="17" spans="2:11" ht="25.5" x14ac:dyDescent="0.25">
      <c r="B17" s="31" t="s">
        <v>43</v>
      </c>
      <c r="C17" s="129" t="s">
        <v>1014</v>
      </c>
      <c r="D17" s="129"/>
      <c r="E17" s="129"/>
      <c r="F17" s="129"/>
      <c r="G17" s="129"/>
      <c r="H17" s="129"/>
      <c r="I17" s="463"/>
      <c r="J17" s="463"/>
      <c r="K17" s="128"/>
    </row>
    <row r="18" spans="2:11" x14ac:dyDescent="0.25">
      <c r="B18" s="29" t="s">
        <v>1015</v>
      </c>
      <c r="C18" s="5" t="s">
        <v>1012</v>
      </c>
      <c r="D18" s="30" t="s">
        <v>969</v>
      </c>
      <c r="E18" s="6">
        <v>190</v>
      </c>
      <c r="F18" s="57"/>
      <c r="G18" s="57">
        <f>E18*F18</f>
        <v>0</v>
      </c>
      <c r="H18" s="30"/>
      <c r="I18" s="462"/>
      <c r="J18" s="462"/>
      <c r="K18" s="128"/>
    </row>
    <row r="19" spans="2:11" x14ac:dyDescent="0.25">
      <c r="B19" s="29" t="s">
        <v>1016</v>
      </c>
      <c r="C19" s="5" t="s">
        <v>1007</v>
      </c>
      <c r="D19" s="30" t="s">
        <v>969</v>
      </c>
      <c r="E19" s="6">
        <v>63</v>
      </c>
      <c r="F19" s="57"/>
      <c r="G19" s="57">
        <f>E19*F19</f>
        <v>0</v>
      </c>
      <c r="H19" s="30"/>
      <c r="I19" s="462"/>
      <c r="J19" s="462"/>
      <c r="K19" s="128"/>
    </row>
    <row r="20" spans="2:11" ht="25.5" x14ac:dyDescent="0.25">
      <c r="B20" s="31" t="s">
        <v>45</v>
      </c>
      <c r="C20" s="129" t="s">
        <v>1017</v>
      </c>
      <c r="D20" s="129"/>
      <c r="E20" s="129"/>
      <c r="F20" s="129"/>
      <c r="G20" s="129"/>
      <c r="H20" s="129"/>
      <c r="I20" s="463"/>
      <c r="J20" s="463"/>
      <c r="K20" s="128"/>
    </row>
    <row r="21" spans="2:11" x14ac:dyDescent="0.25">
      <c r="B21" s="29" t="s">
        <v>1018</v>
      </c>
      <c r="C21" s="5" t="s">
        <v>1019</v>
      </c>
      <c r="D21" s="30" t="s">
        <v>969</v>
      </c>
      <c r="E21" s="6">
        <v>36</v>
      </c>
      <c r="F21" s="57"/>
      <c r="G21" s="57">
        <f>E21*F21</f>
        <v>0</v>
      </c>
      <c r="H21" s="30"/>
      <c r="I21" s="462"/>
      <c r="J21" s="462"/>
      <c r="K21" s="128"/>
    </row>
    <row r="22" spans="2:11" x14ac:dyDescent="0.25">
      <c r="B22" s="29" t="s">
        <v>1006</v>
      </c>
      <c r="C22" s="5" t="s">
        <v>1020</v>
      </c>
      <c r="D22" s="30" t="s">
        <v>969</v>
      </c>
      <c r="E22" s="6">
        <v>206</v>
      </c>
      <c r="F22" s="57"/>
      <c r="G22" s="57">
        <f>E22*F22</f>
        <v>0</v>
      </c>
      <c r="H22" s="30"/>
      <c r="I22" s="462"/>
      <c r="J22" s="462"/>
      <c r="K22" s="128"/>
    </row>
    <row r="23" spans="2:11" x14ac:dyDescent="0.25">
      <c r="B23" s="31" t="s">
        <v>48</v>
      </c>
      <c r="C23" s="32" t="s">
        <v>1021</v>
      </c>
      <c r="D23" s="33"/>
      <c r="E23" s="34"/>
      <c r="F23" s="34"/>
      <c r="G23" s="33"/>
      <c r="H23" s="33"/>
      <c r="I23" s="464"/>
      <c r="J23" s="464"/>
      <c r="K23" s="128"/>
    </row>
    <row r="24" spans="2:11" x14ac:dyDescent="0.25">
      <c r="B24" s="29" t="s">
        <v>1022</v>
      </c>
      <c r="C24" s="5" t="s">
        <v>1023</v>
      </c>
      <c r="D24" s="30" t="s">
        <v>969</v>
      </c>
      <c r="E24" s="6">
        <v>18</v>
      </c>
      <c r="F24" s="57"/>
      <c r="G24" s="57">
        <f>E24*F24</f>
        <v>0</v>
      </c>
      <c r="H24" s="30"/>
      <c r="I24" s="462"/>
      <c r="J24" s="462"/>
      <c r="K24" s="128"/>
    </row>
    <row r="25" spans="2:11" x14ac:dyDescent="0.25">
      <c r="B25" s="31" t="s">
        <v>51</v>
      </c>
      <c r="C25" s="129" t="s">
        <v>1024</v>
      </c>
      <c r="D25" s="129"/>
      <c r="E25" s="129"/>
      <c r="F25" s="129"/>
      <c r="G25" s="129"/>
      <c r="H25" s="129"/>
      <c r="I25" s="463"/>
      <c r="J25" s="463"/>
      <c r="K25" s="128"/>
    </row>
    <row r="26" spans="2:11" x14ac:dyDescent="0.25">
      <c r="B26" s="29" t="s">
        <v>1025</v>
      </c>
      <c r="C26" s="5" t="s">
        <v>1020</v>
      </c>
      <c r="D26" s="30" t="s">
        <v>969</v>
      </c>
      <c r="E26" s="6">
        <v>572</v>
      </c>
      <c r="F26" s="57"/>
      <c r="G26" s="57">
        <f>E26*F26</f>
        <v>0</v>
      </c>
      <c r="H26" s="30"/>
      <c r="I26" s="462"/>
      <c r="J26" s="462"/>
      <c r="K26" s="128"/>
    </row>
    <row r="27" spans="2:11" x14ac:dyDescent="0.25">
      <c r="B27" s="29" t="s">
        <v>1026</v>
      </c>
      <c r="C27" s="5" t="s">
        <v>1027</v>
      </c>
      <c r="D27" s="30" t="s">
        <v>969</v>
      </c>
      <c r="E27" s="6">
        <v>362</v>
      </c>
      <c r="F27" s="57"/>
      <c r="G27" s="57">
        <f>E27*F27</f>
        <v>0</v>
      </c>
      <c r="H27" s="30"/>
      <c r="I27" s="462"/>
      <c r="J27" s="462"/>
      <c r="K27" s="128"/>
    </row>
    <row r="28" spans="2:11" x14ac:dyDescent="0.25">
      <c r="B28" s="29" t="s">
        <v>1028</v>
      </c>
      <c r="C28" s="5" t="s">
        <v>1029</v>
      </c>
      <c r="D28" s="30" t="s">
        <v>969</v>
      </c>
      <c r="E28" s="6">
        <v>76</v>
      </c>
      <c r="F28" s="57"/>
      <c r="G28" s="57">
        <f>E28*F28</f>
        <v>0</v>
      </c>
      <c r="H28" s="30"/>
      <c r="I28" s="462"/>
      <c r="J28" s="462"/>
      <c r="K28" s="128"/>
    </row>
    <row r="29" spans="2:11" x14ac:dyDescent="0.25">
      <c r="B29" s="31" t="s">
        <v>1030</v>
      </c>
      <c r="C29" s="129" t="s">
        <v>1031</v>
      </c>
      <c r="D29" s="129"/>
      <c r="E29" s="129"/>
      <c r="F29" s="129"/>
      <c r="G29" s="129"/>
      <c r="H29" s="129"/>
      <c r="I29" s="463"/>
      <c r="J29" s="463"/>
      <c r="K29" s="128"/>
    </row>
    <row r="30" spans="2:11" x14ac:dyDescent="0.25">
      <c r="B30" s="29" t="s">
        <v>1032</v>
      </c>
      <c r="C30" s="5" t="s">
        <v>1033</v>
      </c>
      <c r="D30" s="30" t="s">
        <v>1034</v>
      </c>
      <c r="E30" s="6">
        <v>2</v>
      </c>
      <c r="F30" s="57"/>
      <c r="G30" s="57">
        <f>E30*F30</f>
        <v>0</v>
      </c>
      <c r="H30" s="30"/>
      <c r="I30" s="462"/>
      <c r="J30" s="462"/>
      <c r="K30" s="128"/>
    </row>
    <row r="31" spans="2:11" x14ac:dyDescent="0.25">
      <c r="B31" s="31" t="s">
        <v>1035</v>
      </c>
      <c r="C31" s="129" t="s">
        <v>1036</v>
      </c>
      <c r="D31" s="129"/>
      <c r="E31" s="129"/>
      <c r="F31" s="129"/>
      <c r="G31" s="129"/>
      <c r="H31" s="129"/>
      <c r="I31" s="463"/>
      <c r="J31" s="463"/>
      <c r="K31" s="128"/>
    </row>
    <row r="32" spans="2:11" x14ac:dyDescent="0.25">
      <c r="B32" s="29" t="s">
        <v>1037</v>
      </c>
      <c r="C32" s="5" t="s">
        <v>1038</v>
      </c>
      <c r="D32" s="30" t="s">
        <v>1034</v>
      </c>
      <c r="E32" s="6">
        <v>27</v>
      </c>
      <c r="F32" s="57"/>
      <c r="G32" s="57">
        <f>E32*F32</f>
        <v>0</v>
      </c>
      <c r="H32" s="30"/>
      <c r="I32" s="462"/>
      <c r="J32" s="462"/>
      <c r="K32" s="128"/>
    </row>
    <row r="33" spans="2:11" x14ac:dyDescent="0.25">
      <c r="B33" s="31" t="s">
        <v>1039</v>
      </c>
      <c r="C33" s="32" t="s">
        <v>1040</v>
      </c>
      <c r="D33" s="33"/>
      <c r="E33" s="34"/>
      <c r="F33" s="34"/>
      <c r="G33" s="33"/>
      <c r="H33" s="33"/>
      <c r="I33" s="464"/>
      <c r="J33" s="464"/>
      <c r="K33" s="128"/>
    </row>
    <row r="34" spans="2:11" x14ac:dyDescent="0.25">
      <c r="B34" s="29" t="s">
        <v>1041</v>
      </c>
      <c r="C34" s="5" t="s">
        <v>1042</v>
      </c>
      <c r="D34" s="30" t="s">
        <v>1034</v>
      </c>
      <c r="E34" s="6">
        <v>13</v>
      </c>
      <c r="F34" s="57"/>
      <c r="G34" s="57">
        <f>E34*F34</f>
        <v>0</v>
      </c>
      <c r="H34" s="30"/>
      <c r="I34" s="462"/>
      <c r="J34" s="462"/>
      <c r="K34" s="128"/>
    </row>
    <row r="35" spans="2:11" x14ac:dyDescent="0.25">
      <c r="B35" s="40" t="s">
        <v>1043</v>
      </c>
      <c r="C35" s="129" t="s">
        <v>1044</v>
      </c>
      <c r="D35" s="129"/>
      <c r="E35" s="129"/>
      <c r="F35" s="129"/>
      <c r="G35" s="129"/>
      <c r="H35" s="129"/>
      <c r="I35" s="463"/>
      <c r="J35" s="463"/>
      <c r="K35" s="128"/>
    </row>
    <row r="36" spans="2:11" x14ac:dyDescent="0.25">
      <c r="B36" s="29" t="s">
        <v>1045</v>
      </c>
      <c r="C36" s="5" t="s">
        <v>1046</v>
      </c>
      <c r="D36" s="30" t="s">
        <v>1034</v>
      </c>
      <c r="E36" s="59">
        <v>54</v>
      </c>
      <c r="F36" s="57"/>
      <c r="G36" s="57">
        <f>E36*F36</f>
        <v>0</v>
      </c>
      <c r="H36" s="30"/>
      <c r="I36" s="462"/>
      <c r="J36" s="462"/>
      <c r="K36" s="128"/>
    </row>
    <row r="37" spans="2:11" x14ac:dyDescent="0.25">
      <c r="B37" s="40" t="s">
        <v>1047</v>
      </c>
      <c r="C37" s="32" t="s">
        <v>1048</v>
      </c>
      <c r="D37" s="33"/>
      <c r="E37" s="34"/>
      <c r="F37" s="34"/>
      <c r="G37" s="33"/>
      <c r="H37" s="129"/>
      <c r="I37" s="463"/>
      <c r="J37" s="463"/>
      <c r="K37" s="128"/>
    </row>
    <row r="38" spans="2:11" x14ac:dyDescent="0.25">
      <c r="B38" s="29" t="s">
        <v>1049</v>
      </c>
      <c r="C38" s="5" t="s">
        <v>1050</v>
      </c>
      <c r="D38" s="30" t="s">
        <v>1034</v>
      </c>
      <c r="E38" s="59">
        <v>25</v>
      </c>
      <c r="F38" s="57"/>
      <c r="G38" s="57">
        <f>E38*F38</f>
        <v>0</v>
      </c>
      <c r="H38" s="30"/>
      <c r="I38" s="462"/>
      <c r="J38" s="462"/>
      <c r="K38" s="128"/>
    </row>
    <row r="39" spans="2:11" x14ac:dyDescent="0.25">
      <c r="B39" s="40" t="s">
        <v>1051</v>
      </c>
      <c r="C39" s="32" t="s">
        <v>1052</v>
      </c>
      <c r="D39" s="33"/>
      <c r="E39" s="34"/>
      <c r="F39" s="34"/>
      <c r="G39" s="33"/>
      <c r="H39" s="33"/>
      <c r="I39" s="464"/>
      <c r="J39" s="464"/>
      <c r="K39" s="128"/>
    </row>
    <row r="40" spans="2:11" ht="25.5" x14ac:dyDescent="0.25">
      <c r="B40" s="29" t="s">
        <v>1053</v>
      </c>
      <c r="C40" s="304" t="s">
        <v>1054</v>
      </c>
      <c r="D40" s="30" t="s">
        <v>1034</v>
      </c>
      <c r="E40" s="6">
        <v>1</v>
      </c>
      <c r="F40" s="57"/>
      <c r="G40" s="57">
        <f>E40*F40</f>
        <v>0</v>
      </c>
      <c r="H40" s="30"/>
      <c r="I40" s="462"/>
      <c r="J40" s="462"/>
      <c r="K40" s="128"/>
    </row>
    <row r="41" spans="2:11" x14ac:dyDescent="0.25">
      <c r="B41" s="40" t="s">
        <v>1055</v>
      </c>
      <c r="C41" s="32" t="s">
        <v>1056</v>
      </c>
      <c r="D41" s="33"/>
      <c r="E41" s="34"/>
      <c r="F41" s="34"/>
      <c r="G41" s="33"/>
      <c r="H41" s="33"/>
      <c r="I41" s="464"/>
      <c r="J41" s="464"/>
      <c r="K41" s="128"/>
    </row>
    <row r="42" spans="2:11" x14ac:dyDescent="0.25">
      <c r="B42" s="29" t="s">
        <v>1057</v>
      </c>
      <c r="C42" s="304" t="s">
        <v>1058</v>
      </c>
      <c r="D42" s="30" t="s">
        <v>1034</v>
      </c>
      <c r="E42" s="6">
        <v>9</v>
      </c>
      <c r="F42" s="57"/>
      <c r="G42" s="57">
        <f>E42*F42</f>
        <v>0</v>
      </c>
      <c r="H42" s="30"/>
      <c r="I42" s="462"/>
      <c r="J42" s="462"/>
      <c r="K42" s="128"/>
    </row>
    <row r="43" spans="2:11" x14ac:dyDescent="0.25">
      <c r="B43" s="40" t="s">
        <v>1059</v>
      </c>
      <c r="C43" s="32" t="s">
        <v>1060</v>
      </c>
      <c r="D43" s="33"/>
      <c r="E43" s="34"/>
      <c r="F43" s="34"/>
      <c r="G43" s="33"/>
      <c r="H43" s="33"/>
      <c r="I43" s="464"/>
      <c r="J43" s="464"/>
      <c r="K43" s="128"/>
    </row>
    <row r="44" spans="2:11" x14ac:dyDescent="0.25">
      <c r="B44" s="29" t="s">
        <v>1061</v>
      </c>
      <c r="C44" s="304" t="s">
        <v>1062</v>
      </c>
      <c r="D44" s="30" t="s">
        <v>1034</v>
      </c>
      <c r="E44" s="6">
        <v>1</v>
      </c>
      <c r="F44" s="57"/>
      <c r="G44" s="57">
        <f>E44*F44</f>
        <v>0</v>
      </c>
      <c r="H44" s="30"/>
      <c r="I44" s="462"/>
      <c r="J44" s="462"/>
      <c r="K44" s="128"/>
    </row>
    <row r="45" spans="2:11" x14ac:dyDescent="0.25">
      <c r="B45" s="40" t="s">
        <v>1063</v>
      </c>
      <c r="C45" s="129" t="s">
        <v>1064</v>
      </c>
      <c r="D45" s="129"/>
      <c r="E45" s="129"/>
      <c r="F45" s="129"/>
      <c r="G45" s="129"/>
      <c r="H45" s="30"/>
      <c r="I45" s="462"/>
      <c r="J45" s="462"/>
      <c r="K45" s="128"/>
    </row>
    <row r="46" spans="2:11" x14ac:dyDescent="0.25">
      <c r="B46" s="29" t="s">
        <v>1065</v>
      </c>
      <c r="C46" s="5" t="s">
        <v>1066</v>
      </c>
      <c r="D46" s="30" t="s">
        <v>50</v>
      </c>
      <c r="E46" s="59">
        <v>1</v>
      </c>
      <c r="F46" s="57"/>
      <c r="G46" s="57">
        <f>E46*F46</f>
        <v>0</v>
      </c>
      <c r="H46" s="30"/>
      <c r="I46" s="465"/>
      <c r="J46" s="465"/>
      <c r="K46" s="128"/>
    </row>
    <row r="47" spans="2:11" x14ac:dyDescent="0.25">
      <c r="B47" s="40" t="s">
        <v>1067</v>
      </c>
      <c r="C47" s="129" t="s">
        <v>1068</v>
      </c>
      <c r="D47" s="129"/>
      <c r="E47" s="129"/>
      <c r="F47" s="129"/>
      <c r="G47" s="129"/>
      <c r="H47" s="30"/>
      <c r="I47" s="465"/>
      <c r="J47" s="465"/>
      <c r="K47" s="128"/>
    </row>
    <row r="48" spans="2:11" x14ac:dyDescent="0.25">
      <c r="B48" s="29" t="s">
        <v>1069</v>
      </c>
      <c r="C48" s="5" t="s">
        <v>1070</v>
      </c>
      <c r="D48" s="30" t="s">
        <v>50</v>
      </c>
      <c r="E48" s="59">
        <v>1</v>
      </c>
      <c r="F48" s="57"/>
      <c r="G48" s="57">
        <f>E48*F48</f>
        <v>0</v>
      </c>
      <c r="H48" s="30"/>
      <c r="I48" s="465"/>
      <c r="J48" s="465"/>
      <c r="K48" s="128"/>
    </row>
    <row r="49" spans="2:11" x14ac:dyDescent="0.25">
      <c r="B49" s="40" t="s">
        <v>1071</v>
      </c>
      <c r="C49" s="32" t="s">
        <v>1072</v>
      </c>
      <c r="D49" s="33"/>
      <c r="E49" s="34"/>
      <c r="F49" s="34"/>
      <c r="G49" s="33"/>
      <c r="H49" s="30"/>
      <c r="I49" s="465"/>
      <c r="J49" s="465"/>
      <c r="K49" s="128"/>
    </row>
    <row r="50" spans="2:11" x14ac:dyDescent="0.25">
      <c r="B50" s="29" t="s">
        <v>1073</v>
      </c>
      <c r="C50" s="5" t="s">
        <v>1074</v>
      </c>
      <c r="D50" s="30" t="s">
        <v>50</v>
      </c>
      <c r="E50" s="59">
        <v>1</v>
      </c>
      <c r="F50" s="57"/>
      <c r="G50" s="57">
        <f>E50*F50</f>
        <v>0</v>
      </c>
      <c r="H50" s="30"/>
      <c r="I50" s="465"/>
      <c r="J50" s="465"/>
      <c r="K50" s="128"/>
    </row>
    <row r="51" spans="2:11" x14ac:dyDescent="0.25">
      <c r="B51" s="40" t="s">
        <v>1075</v>
      </c>
      <c r="C51" s="32" t="s">
        <v>1076</v>
      </c>
      <c r="D51" s="33"/>
      <c r="E51" s="34"/>
      <c r="F51" s="34"/>
      <c r="G51" s="33"/>
      <c r="H51" s="30"/>
      <c r="I51" s="465"/>
      <c r="J51" s="465"/>
      <c r="K51" s="128"/>
    </row>
    <row r="52" spans="2:11" x14ac:dyDescent="0.25">
      <c r="B52" s="29" t="s">
        <v>1077</v>
      </c>
      <c r="C52" s="5" t="s">
        <v>1078</v>
      </c>
      <c r="D52" s="30" t="s">
        <v>50</v>
      </c>
      <c r="E52" s="59">
        <v>1</v>
      </c>
      <c r="F52" s="57"/>
      <c r="G52" s="57">
        <f>E52*F52</f>
        <v>0</v>
      </c>
      <c r="H52" s="30"/>
      <c r="I52" s="465"/>
      <c r="J52" s="465"/>
      <c r="K52" s="128"/>
    </row>
    <row r="53" spans="2:11" x14ac:dyDescent="0.25">
      <c r="B53" s="40" t="s">
        <v>1079</v>
      </c>
      <c r="C53" s="32" t="s">
        <v>1080</v>
      </c>
      <c r="D53" s="33"/>
      <c r="E53" s="530"/>
      <c r="F53" s="531"/>
      <c r="G53" s="531"/>
      <c r="H53" s="30"/>
      <c r="I53" s="465"/>
      <c r="J53" s="465"/>
      <c r="K53" s="128"/>
    </row>
    <row r="54" spans="2:11" x14ac:dyDescent="0.25">
      <c r="B54" s="29"/>
      <c r="C54" s="5" t="s">
        <v>1081</v>
      </c>
      <c r="D54" s="30" t="s">
        <v>50</v>
      </c>
      <c r="E54" s="59">
        <v>1</v>
      </c>
      <c r="F54" s="57"/>
      <c r="G54" s="57">
        <f>E54*F54</f>
        <v>0</v>
      </c>
      <c r="H54" s="30"/>
      <c r="I54" s="465"/>
      <c r="J54" s="465"/>
      <c r="K54" s="128"/>
    </row>
    <row r="55" spans="2:11" x14ac:dyDescent="0.25">
      <c r="B55" s="40" t="s">
        <v>1082</v>
      </c>
      <c r="C55" s="32" t="s">
        <v>1083</v>
      </c>
      <c r="D55" s="33"/>
      <c r="E55" s="34"/>
      <c r="F55" s="34"/>
      <c r="G55" s="33"/>
      <c r="H55" s="30"/>
      <c r="I55" s="465"/>
      <c r="J55" s="465"/>
      <c r="K55" s="128"/>
    </row>
    <row r="56" spans="2:11" x14ac:dyDescent="0.25">
      <c r="B56" s="29" t="s">
        <v>1084</v>
      </c>
      <c r="C56" s="5" t="s">
        <v>1085</v>
      </c>
      <c r="D56" s="30" t="s">
        <v>50</v>
      </c>
      <c r="E56" s="59">
        <v>1</v>
      </c>
      <c r="F56" s="57"/>
      <c r="G56" s="57">
        <f t="shared" ref="G56:G58" si="0">E56*F56</f>
        <v>0</v>
      </c>
      <c r="H56" s="30"/>
      <c r="I56" s="465"/>
      <c r="J56" s="465"/>
      <c r="K56" s="128"/>
    </row>
    <row r="57" spans="2:11" x14ac:dyDescent="0.25">
      <c r="B57" s="29" t="s">
        <v>1086</v>
      </c>
      <c r="C57" s="5" t="s">
        <v>1087</v>
      </c>
      <c r="D57" s="30" t="s">
        <v>50</v>
      </c>
      <c r="E57" s="59">
        <v>1</v>
      </c>
      <c r="F57" s="57"/>
      <c r="G57" s="57">
        <f t="shared" si="0"/>
        <v>0</v>
      </c>
      <c r="H57" s="30"/>
      <c r="I57" s="465"/>
      <c r="J57" s="465"/>
      <c r="K57" s="128"/>
    </row>
    <row r="58" spans="2:11" x14ac:dyDescent="0.25">
      <c r="B58" s="29" t="s">
        <v>1088</v>
      </c>
      <c r="C58" s="5" t="s">
        <v>1089</v>
      </c>
      <c r="D58" s="30" t="s">
        <v>50</v>
      </c>
      <c r="E58" s="59">
        <v>1</v>
      </c>
      <c r="F58" s="57"/>
      <c r="G58" s="57">
        <f t="shared" si="0"/>
        <v>0</v>
      </c>
      <c r="H58" s="30"/>
      <c r="I58" s="465"/>
      <c r="J58" s="465"/>
      <c r="K58" s="128"/>
    </row>
    <row r="59" spans="2:11" x14ac:dyDescent="0.25">
      <c r="B59" s="35">
        <v>2</v>
      </c>
      <c r="C59" s="36" t="s">
        <v>936</v>
      </c>
      <c r="D59" s="37"/>
      <c r="E59" s="37"/>
      <c r="F59" s="36"/>
      <c r="G59" s="38"/>
      <c r="H59" s="53">
        <f>SUM(G61:G116)</f>
        <v>0</v>
      </c>
      <c r="I59" s="441"/>
      <c r="J59" s="442">
        <f>SUM(I61:I116)</f>
        <v>0</v>
      </c>
      <c r="K59" s="128"/>
    </row>
    <row r="60" spans="2:11" x14ac:dyDescent="0.25">
      <c r="B60" s="31">
        <v>2.1</v>
      </c>
      <c r="C60" s="130" t="s">
        <v>1090</v>
      </c>
      <c r="D60" s="130"/>
      <c r="E60" s="130"/>
      <c r="F60" s="130"/>
      <c r="G60" s="130"/>
      <c r="H60" s="130"/>
      <c r="I60" s="461"/>
      <c r="J60" s="461"/>
      <c r="K60" s="128"/>
    </row>
    <row r="61" spans="2:11" x14ac:dyDescent="0.25">
      <c r="B61" s="29" t="s">
        <v>58</v>
      </c>
      <c r="C61" s="5" t="s">
        <v>1091</v>
      </c>
      <c r="D61" s="30" t="s">
        <v>1092</v>
      </c>
      <c r="E61" s="6">
        <v>10</v>
      </c>
      <c r="F61" s="57"/>
      <c r="G61" s="57">
        <f>E61*F61</f>
        <v>0</v>
      </c>
      <c r="H61" s="30"/>
      <c r="I61" s="462"/>
      <c r="J61" s="462"/>
      <c r="K61" s="128"/>
    </row>
    <row r="62" spans="2:11" x14ac:dyDescent="0.25">
      <c r="B62" s="29" t="s">
        <v>62</v>
      </c>
      <c r="C62" s="5" t="s">
        <v>1023</v>
      </c>
      <c r="D62" s="30" t="s">
        <v>1092</v>
      </c>
      <c r="E62" s="6">
        <v>5</v>
      </c>
      <c r="F62" s="57"/>
      <c r="G62" s="57">
        <f>E62*F62</f>
        <v>0</v>
      </c>
      <c r="H62" s="30"/>
      <c r="I62" s="462"/>
      <c r="J62" s="462"/>
      <c r="K62" s="128"/>
    </row>
    <row r="63" spans="2:11" x14ac:dyDescent="0.25">
      <c r="B63" s="31" t="s">
        <v>88</v>
      </c>
      <c r="C63" s="130" t="s">
        <v>1093</v>
      </c>
      <c r="D63" s="130"/>
      <c r="E63" s="130"/>
      <c r="F63" s="130"/>
      <c r="G63" s="130"/>
      <c r="H63" s="30"/>
      <c r="I63" s="462"/>
      <c r="J63" s="462"/>
      <c r="K63" s="128"/>
    </row>
    <row r="64" spans="2:11" x14ac:dyDescent="0.25">
      <c r="B64" s="29" t="s">
        <v>90</v>
      </c>
      <c r="C64" s="5" t="s">
        <v>1013</v>
      </c>
      <c r="D64" s="30" t="s">
        <v>969</v>
      </c>
      <c r="E64" s="59">
        <v>58</v>
      </c>
      <c r="F64" s="57"/>
      <c r="G64" s="57">
        <f t="shared" ref="G64:G70" si="1">E64*F64</f>
        <v>0</v>
      </c>
      <c r="H64" s="30"/>
      <c r="I64" s="462"/>
      <c r="J64" s="462"/>
      <c r="K64" s="128"/>
    </row>
    <row r="65" spans="2:11" x14ac:dyDescent="0.25">
      <c r="B65" s="29" t="s">
        <v>93</v>
      </c>
      <c r="C65" s="5" t="s">
        <v>1019</v>
      </c>
      <c r="D65" s="30" t="s">
        <v>969</v>
      </c>
      <c r="E65" s="59">
        <v>80</v>
      </c>
      <c r="F65" s="57"/>
      <c r="G65" s="57">
        <f t="shared" si="1"/>
        <v>0</v>
      </c>
      <c r="H65" s="30"/>
      <c r="I65" s="462"/>
      <c r="J65" s="462"/>
      <c r="K65" s="128"/>
    </row>
    <row r="66" spans="2:11" x14ac:dyDescent="0.25">
      <c r="B66" s="29" t="s">
        <v>95</v>
      </c>
      <c r="C66" s="5" t="s">
        <v>1094</v>
      </c>
      <c r="D66" s="30" t="s">
        <v>969</v>
      </c>
      <c r="E66" s="59">
        <v>158</v>
      </c>
      <c r="F66" s="57"/>
      <c r="G66" s="57">
        <f t="shared" si="1"/>
        <v>0</v>
      </c>
      <c r="H66" s="30"/>
      <c r="I66" s="462"/>
      <c r="J66" s="462"/>
      <c r="K66" s="128"/>
    </row>
    <row r="67" spans="2:11" x14ac:dyDescent="0.25">
      <c r="B67" s="29" t="s">
        <v>98</v>
      </c>
      <c r="C67" s="5" t="s">
        <v>1095</v>
      </c>
      <c r="D67" s="30" t="s">
        <v>969</v>
      </c>
      <c r="E67" s="59">
        <v>180</v>
      </c>
      <c r="F67" s="57"/>
      <c r="G67" s="57">
        <f t="shared" si="1"/>
        <v>0</v>
      </c>
      <c r="H67" s="30"/>
      <c r="I67" s="462"/>
      <c r="J67" s="462"/>
      <c r="K67" s="128"/>
    </row>
    <row r="68" spans="2:11" x14ac:dyDescent="0.25">
      <c r="B68" s="29" t="s">
        <v>101</v>
      </c>
      <c r="C68" s="5" t="s">
        <v>1027</v>
      </c>
      <c r="D68" s="30" t="s">
        <v>969</v>
      </c>
      <c r="E68" s="59">
        <v>360</v>
      </c>
      <c r="F68" s="57"/>
      <c r="G68" s="57">
        <f t="shared" si="1"/>
        <v>0</v>
      </c>
      <c r="H68" s="30"/>
      <c r="I68" s="462"/>
      <c r="J68" s="462"/>
      <c r="K68" s="128"/>
    </row>
    <row r="69" spans="2:11" x14ac:dyDescent="0.25">
      <c r="B69" s="29" t="s">
        <v>104</v>
      </c>
      <c r="C69" s="5" t="s">
        <v>1029</v>
      </c>
      <c r="D69" s="30" t="s">
        <v>969</v>
      </c>
      <c r="E69" s="59">
        <v>308</v>
      </c>
      <c r="F69" s="57"/>
      <c r="G69" s="57">
        <f t="shared" si="1"/>
        <v>0</v>
      </c>
      <c r="H69" s="30"/>
      <c r="I69" s="462"/>
      <c r="J69" s="462"/>
      <c r="K69" s="128"/>
    </row>
    <row r="70" spans="2:11" x14ac:dyDescent="0.25">
      <c r="B70" s="29" t="s">
        <v>107</v>
      </c>
      <c r="C70" s="5" t="s">
        <v>1096</v>
      </c>
      <c r="D70" s="30" t="s">
        <v>969</v>
      </c>
      <c r="E70" s="59">
        <v>310</v>
      </c>
      <c r="F70" s="57"/>
      <c r="G70" s="57">
        <f t="shared" si="1"/>
        <v>0</v>
      </c>
      <c r="H70" s="129"/>
      <c r="I70" s="463"/>
      <c r="J70" s="463"/>
      <c r="K70" s="128"/>
    </row>
    <row r="71" spans="2:11" x14ac:dyDescent="0.25">
      <c r="B71" s="31" t="s">
        <v>123</v>
      </c>
      <c r="C71" s="129" t="s">
        <v>1097</v>
      </c>
      <c r="D71" s="129"/>
      <c r="E71" s="129"/>
      <c r="F71" s="129"/>
      <c r="G71" s="129"/>
      <c r="H71" s="30"/>
      <c r="I71" s="462"/>
      <c r="J71" s="462"/>
      <c r="K71" s="128"/>
    </row>
    <row r="72" spans="2:11" x14ac:dyDescent="0.25">
      <c r="B72" s="29" t="s">
        <v>125</v>
      </c>
      <c r="C72" s="304" t="s">
        <v>1091</v>
      </c>
      <c r="D72" s="30" t="s">
        <v>1034</v>
      </c>
      <c r="E72" s="6">
        <v>3</v>
      </c>
      <c r="F72" s="57"/>
      <c r="G72" s="57">
        <f>E72*F72</f>
        <v>0</v>
      </c>
      <c r="H72" s="30"/>
      <c r="I72" s="462"/>
      <c r="J72" s="462"/>
      <c r="K72" s="128"/>
    </row>
    <row r="73" spans="2:11" x14ac:dyDescent="0.25">
      <c r="B73" s="31" t="s">
        <v>128</v>
      </c>
      <c r="C73" s="129" t="s">
        <v>1098</v>
      </c>
      <c r="D73" s="129"/>
      <c r="E73" s="129"/>
      <c r="F73" s="129"/>
      <c r="G73" s="129"/>
      <c r="H73" s="129"/>
      <c r="I73" s="463"/>
      <c r="J73" s="463"/>
      <c r="K73" s="128"/>
    </row>
    <row r="74" spans="2:11" x14ac:dyDescent="0.25">
      <c r="B74" s="29" t="s">
        <v>130</v>
      </c>
      <c r="C74" s="5" t="s">
        <v>1023</v>
      </c>
      <c r="D74" s="30" t="s">
        <v>1034</v>
      </c>
      <c r="E74" s="59">
        <v>6</v>
      </c>
      <c r="F74" s="57"/>
      <c r="G74" s="57">
        <f>E74*F74</f>
        <v>0</v>
      </c>
      <c r="H74" s="30"/>
      <c r="I74" s="462"/>
      <c r="J74" s="462"/>
      <c r="K74" s="128"/>
    </row>
    <row r="75" spans="2:11" x14ac:dyDescent="0.25">
      <c r="B75" s="29" t="s">
        <v>133</v>
      </c>
      <c r="C75" s="5" t="s">
        <v>1013</v>
      </c>
      <c r="D75" s="30" t="s">
        <v>1034</v>
      </c>
      <c r="E75" s="59">
        <v>4</v>
      </c>
      <c r="F75" s="57"/>
      <c r="G75" s="57">
        <f t="shared" ref="G75:G79" si="2">E75*F75</f>
        <v>0</v>
      </c>
      <c r="H75" s="129"/>
      <c r="I75" s="463"/>
      <c r="J75" s="463"/>
      <c r="K75" s="128"/>
    </row>
    <row r="76" spans="2:11" x14ac:dyDescent="0.25">
      <c r="B76" s="29" t="s">
        <v>136</v>
      </c>
      <c r="C76" s="5" t="s">
        <v>1019</v>
      </c>
      <c r="D76" s="30" t="s">
        <v>1034</v>
      </c>
      <c r="E76" s="59">
        <v>8</v>
      </c>
      <c r="F76" s="57"/>
      <c r="G76" s="57">
        <f t="shared" si="2"/>
        <v>0</v>
      </c>
      <c r="H76" s="30"/>
      <c r="I76" s="462"/>
      <c r="J76" s="462"/>
      <c r="K76" s="128"/>
    </row>
    <row r="77" spans="2:11" x14ac:dyDescent="0.25">
      <c r="B77" s="29" t="s">
        <v>138</v>
      </c>
      <c r="C77" s="5" t="s">
        <v>1094</v>
      </c>
      <c r="D77" s="30" t="s">
        <v>1034</v>
      </c>
      <c r="E77" s="59">
        <v>16</v>
      </c>
      <c r="F77" s="57"/>
      <c r="G77" s="57">
        <f t="shared" si="2"/>
        <v>0</v>
      </c>
      <c r="H77" s="30"/>
      <c r="I77" s="462"/>
      <c r="J77" s="462"/>
      <c r="K77" s="128"/>
    </row>
    <row r="78" spans="2:11" x14ac:dyDescent="0.25">
      <c r="B78" s="29" t="s">
        <v>141</v>
      </c>
      <c r="C78" s="5" t="s">
        <v>1095</v>
      </c>
      <c r="D78" s="30" t="s">
        <v>1034</v>
      </c>
      <c r="E78" s="59">
        <v>9</v>
      </c>
      <c r="F78" s="57"/>
      <c r="G78" s="57">
        <f t="shared" si="2"/>
        <v>0</v>
      </c>
      <c r="H78" s="30"/>
      <c r="I78" s="462"/>
      <c r="J78" s="462"/>
      <c r="K78" s="128"/>
    </row>
    <row r="79" spans="2:11" x14ac:dyDescent="0.25">
      <c r="B79" s="29" t="s">
        <v>142</v>
      </c>
      <c r="C79" s="5" t="s">
        <v>1027</v>
      </c>
      <c r="D79" s="30" t="s">
        <v>1034</v>
      </c>
      <c r="E79" s="59">
        <v>21</v>
      </c>
      <c r="F79" s="57"/>
      <c r="G79" s="57">
        <f t="shared" si="2"/>
        <v>0</v>
      </c>
      <c r="H79" s="30"/>
      <c r="I79" s="462"/>
      <c r="J79" s="462"/>
      <c r="K79" s="128"/>
    </row>
    <row r="80" spans="2:11" x14ac:dyDescent="0.25">
      <c r="B80" s="31" t="s">
        <v>149</v>
      </c>
      <c r="C80" s="129" t="s">
        <v>1099</v>
      </c>
      <c r="D80" s="129"/>
      <c r="E80" s="129"/>
      <c r="F80" s="129"/>
      <c r="G80" s="129"/>
      <c r="H80" s="30"/>
      <c r="I80" s="462"/>
      <c r="J80" s="462"/>
      <c r="K80" s="128"/>
    </row>
    <row r="81" spans="2:11" x14ac:dyDescent="0.25">
      <c r="B81" s="29" t="s">
        <v>151</v>
      </c>
      <c r="C81" s="5" t="s">
        <v>1019</v>
      </c>
      <c r="D81" s="30" t="s">
        <v>1034</v>
      </c>
      <c r="E81" s="59">
        <v>1</v>
      </c>
      <c r="F81" s="60"/>
      <c r="G81" s="60">
        <f>E81*F81</f>
        <v>0</v>
      </c>
      <c r="H81" s="30"/>
      <c r="I81" s="462"/>
      <c r="J81" s="462"/>
      <c r="K81" s="128"/>
    </row>
    <row r="82" spans="2:11" x14ac:dyDescent="0.25">
      <c r="B82" s="29" t="s">
        <v>153</v>
      </c>
      <c r="C82" s="5" t="s">
        <v>1027</v>
      </c>
      <c r="D82" s="30" t="s">
        <v>1034</v>
      </c>
      <c r="E82" s="59">
        <v>1</v>
      </c>
      <c r="F82" s="60"/>
      <c r="G82" s="60">
        <f>E82*F82</f>
        <v>0</v>
      </c>
      <c r="H82" s="30"/>
      <c r="I82" s="462"/>
      <c r="J82" s="462"/>
      <c r="K82" s="128"/>
    </row>
    <row r="83" spans="2:11" x14ac:dyDescent="0.25">
      <c r="B83" s="31" t="s">
        <v>163</v>
      </c>
      <c r="C83" s="129" t="s">
        <v>1100</v>
      </c>
      <c r="D83" s="129"/>
      <c r="E83" s="129"/>
      <c r="F83" s="129"/>
      <c r="G83" s="129"/>
      <c r="H83" s="30"/>
      <c r="I83" s="462"/>
      <c r="J83" s="462"/>
      <c r="K83" s="128"/>
    </row>
    <row r="84" spans="2:11" x14ac:dyDescent="0.25">
      <c r="B84" s="30" t="s">
        <v>165</v>
      </c>
      <c r="C84" s="304" t="s">
        <v>1029</v>
      </c>
      <c r="D84" s="30" t="s">
        <v>1034</v>
      </c>
      <c r="E84" s="6">
        <v>1</v>
      </c>
      <c r="F84" s="60"/>
      <c r="G84" s="60">
        <f>E84*F84</f>
        <v>0</v>
      </c>
      <c r="H84" s="129"/>
      <c r="I84" s="463"/>
      <c r="J84" s="463"/>
      <c r="K84" s="128"/>
    </row>
    <row r="85" spans="2:11" x14ac:dyDescent="0.25">
      <c r="B85" s="31" t="s">
        <v>192</v>
      </c>
      <c r="C85" s="129" t="s">
        <v>1101</v>
      </c>
      <c r="D85" s="129"/>
      <c r="E85" s="129"/>
      <c r="F85" s="129"/>
      <c r="G85" s="129"/>
      <c r="H85" s="30"/>
      <c r="I85" s="462"/>
      <c r="J85" s="462"/>
      <c r="K85" s="128"/>
    </row>
    <row r="86" spans="2:11" x14ac:dyDescent="0.25">
      <c r="B86" s="29" t="s">
        <v>194</v>
      </c>
      <c r="C86" s="5" t="s">
        <v>1023</v>
      </c>
      <c r="D86" s="30" t="s">
        <v>1034</v>
      </c>
      <c r="E86" s="59">
        <v>2</v>
      </c>
      <c r="F86" s="60"/>
      <c r="G86" s="60">
        <f>E86*F86</f>
        <v>0</v>
      </c>
      <c r="H86" s="30"/>
      <c r="I86" s="462"/>
      <c r="J86" s="462"/>
      <c r="K86" s="128"/>
    </row>
    <row r="87" spans="2:11" x14ac:dyDescent="0.25">
      <c r="B87" s="29" t="s">
        <v>197</v>
      </c>
      <c r="C87" s="5" t="s">
        <v>1029</v>
      </c>
      <c r="D87" s="30" t="s">
        <v>1034</v>
      </c>
      <c r="E87" s="59">
        <v>19</v>
      </c>
      <c r="F87" s="60"/>
      <c r="G87" s="60">
        <f>E87*F87</f>
        <v>0</v>
      </c>
      <c r="H87" s="30"/>
      <c r="I87" s="462"/>
      <c r="J87" s="462"/>
      <c r="K87" s="128"/>
    </row>
    <row r="88" spans="2:11" x14ac:dyDescent="0.25">
      <c r="B88" s="31" t="s">
        <v>1102</v>
      </c>
      <c r="C88" s="129" t="s">
        <v>1103</v>
      </c>
      <c r="D88" s="129"/>
      <c r="E88" s="129"/>
      <c r="F88" s="129"/>
      <c r="G88" s="129"/>
      <c r="H88" s="129"/>
      <c r="I88" s="463"/>
      <c r="J88" s="463"/>
      <c r="K88" s="128"/>
    </row>
    <row r="89" spans="2:11" x14ac:dyDescent="0.25">
      <c r="B89" s="29" t="s">
        <v>1104</v>
      </c>
      <c r="C89" s="5" t="s">
        <v>1105</v>
      </c>
      <c r="D89" s="30" t="s">
        <v>1034</v>
      </c>
      <c r="E89" s="59">
        <v>2</v>
      </c>
      <c r="F89" s="57"/>
      <c r="G89" s="57">
        <f>E89*F89</f>
        <v>0</v>
      </c>
      <c r="H89" s="30"/>
      <c r="I89" s="462"/>
      <c r="J89" s="462"/>
      <c r="K89" s="128"/>
    </row>
    <row r="90" spans="2:11" x14ac:dyDescent="0.25">
      <c r="B90" s="31" t="s">
        <v>1106</v>
      </c>
      <c r="C90" s="129" t="s">
        <v>1107</v>
      </c>
      <c r="D90" s="129"/>
      <c r="E90" s="129"/>
      <c r="F90" s="129"/>
      <c r="G90" s="129"/>
      <c r="H90" s="30"/>
      <c r="I90" s="462"/>
      <c r="J90" s="462"/>
      <c r="K90" s="128"/>
    </row>
    <row r="91" spans="2:11" x14ac:dyDescent="0.25">
      <c r="B91" s="29" t="s">
        <v>1108</v>
      </c>
      <c r="C91" s="5" t="s">
        <v>1029</v>
      </c>
      <c r="D91" s="30" t="s">
        <v>1034</v>
      </c>
      <c r="E91" s="59">
        <v>19</v>
      </c>
      <c r="F91" s="57"/>
      <c r="G91" s="57">
        <f>E91*F91</f>
        <v>0</v>
      </c>
      <c r="H91" s="129"/>
      <c r="I91" s="463"/>
      <c r="J91" s="463"/>
      <c r="K91" s="128"/>
    </row>
    <row r="92" spans="2:11" x14ac:dyDescent="0.25">
      <c r="B92" s="31" t="s">
        <v>1109</v>
      </c>
      <c r="C92" s="129" t="s">
        <v>1110</v>
      </c>
      <c r="D92" s="129"/>
      <c r="E92" s="129"/>
      <c r="F92" s="129"/>
      <c r="G92" s="129"/>
      <c r="H92" s="30"/>
      <c r="I92" s="462"/>
      <c r="J92" s="462"/>
      <c r="K92" s="128"/>
    </row>
    <row r="93" spans="2:11" x14ac:dyDescent="0.25">
      <c r="B93" s="29" t="s">
        <v>1111</v>
      </c>
      <c r="C93" s="5" t="s">
        <v>1029</v>
      </c>
      <c r="D93" s="30" t="s">
        <v>1034</v>
      </c>
      <c r="E93" s="59">
        <v>5</v>
      </c>
      <c r="F93" s="57"/>
      <c r="G93" s="57">
        <f>E93*F93</f>
        <v>0</v>
      </c>
      <c r="H93" s="30"/>
      <c r="I93" s="462"/>
      <c r="J93" s="462"/>
      <c r="K93" s="128"/>
    </row>
    <row r="94" spans="2:11" x14ac:dyDescent="0.25">
      <c r="B94" s="31" t="s">
        <v>1112</v>
      </c>
      <c r="C94" s="32" t="s">
        <v>1113</v>
      </c>
      <c r="D94" s="33"/>
      <c r="E94" s="34"/>
      <c r="F94" s="34"/>
      <c r="G94" s="33"/>
      <c r="H94" s="30"/>
      <c r="I94" s="462"/>
      <c r="J94" s="462"/>
      <c r="K94" s="128"/>
    </row>
    <row r="95" spans="2:11" x14ac:dyDescent="0.25">
      <c r="B95" s="29" t="s">
        <v>1114</v>
      </c>
      <c r="C95" s="5" t="s">
        <v>1115</v>
      </c>
      <c r="D95" s="30" t="s">
        <v>1034</v>
      </c>
      <c r="E95" s="59">
        <v>82</v>
      </c>
      <c r="F95" s="57"/>
      <c r="G95" s="57">
        <f>E95*F95</f>
        <v>0</v>
      </c>
      <c r="H95" s="30"/>
      <c r="I95" s="462"/>
      <c r="J95" s="462"/>
      <c r="K95" s="128"/>
    </row>
    <row r="96" spans="2:11" x14ac:dyDescent="0.25">
      <c r="B96" s="29" t="s">
        <v>1116</v>
      </c>
      <c r="C96" s="5" t="s">
        <v>1117</v>
      </c>
      <c r="D96" s="30" t="s">
        <v>1034</v>
      </c>
      <c r="E96" s="59">
        <v>10</v>
      </c>
      <c r="F96" s="57"/>
      <c r="G96" s="57">
        <f>E96*F96</f>
        <v>0</v>
      </c>
      <c r="H96" s="30"/>
      <c r="I96" s="462"/>
      <c r="J96" s="462"/>
      <c r="K96" s="128"/>
    </row>
    <row r="97" spans="2:11" ht="25.5" x14ac:dyDescent="0.25">
      <c r="B97" s="31" t="s">
        <v>1118</v>
      </c>
      <c r="C97" s="532" t="s">
        <v>1119</v>
      </c>
      <c r="D97" s="33"/>
      <c r="E97" s="34"/>
      <c r="F97" s="34"/>
      <c r="G97" s="33"/>
      <c r="H97" s="30"/>
      <c r="I97" s="462"/>
      <c r="J97" s="462"/>
      <c r="K97" s="128"/>
    </row>
    <row r="98" spans="2:11" x14ac:dyDescent="0.25">
      <c r="B98" s="29" t="s">
        <v>1120</v>
      </c>
      <c r="C98" s="5" t="s">
        <v>1121</v>
      </c>
      <c r="D98" s="30" t="s">
        <v>50</v>
      </c>
      <c r="E98" s="59">
        <v>1</v>
      </c>
      <c r="F98" s="57"/>
      <c r="G98" s="57">
        <f>E98*F98</f>
        <v>0</v>
      </c>
      <c r="H98" s="30"/>
      <c r="I98" s="462"/>
      <c r="J98" s="462"/>
      <c r="K98" s="128"/>
    </row>
    <row r="99" spans="2:11" x14ac:dyDescent="0.25">
      <c r="B99" s="40" t="s">
        <v>1122</v>
      </c>
      <c r="C99" s="32" t="s">
        <v>1123</v>
      </c>
      <c r="D99" s="33"/>
      <c r="E99" s="34"/>
      <c r="F99" s="34"/>
      <c r="G99" s="33"/>
      <c r="H99" s="129"/>
      <c r="I99" s="463"/>
      <c r="J99" s="463"/>
      <c r="K99" s="128"/>
    </row>
    <row r="100" spans="2:11" x14ac:dyDescent="0.25">
      <c r="B100" s="29" t="s">
        <v>1124</v>
      </c>
      <c r="C100" s="5" t="s">
        <v>1125</v>
      </c>
      <c r="D100" s="30" t="s">
        <v>1034</v>
      </c>
      <c r="E100" s="61">
        <v>16</v>
      </c>
      <c r="F100" s="57"/>
      <c r="G100" s="57">
        <f>E100*F100</f>
        <v>0</v>
      </c>
      <c r="H100" s="30"/>
      <c r="I100" s="462"/>
      <c r="J100" s="462"/>
      <c r="K100" s="128"/>
    </row>
    <row r="101" spans="2:11" x14ac:dyDescent="0.25">
      <c r="B101" s="29" t="s">
        <v>1126</v>
      </c>
      <c r="C101" s="5" t="s">
        <v>1127</v>
      </c>
      <c r="D101" s="30" t="s">
        <v>1034</v>
      </c>
      <c r="E101" s="61">
        <v>1</v>
      </c>
      <c r="F101" s="57"/>
      <c r="G101" s="57">
        <f t="shared" ref="G101:G102" si="3">E101*F101</f>
        <v>0</v>
      </c>
      <c r="H101" s="30"/>
      <c r="I101" s="462"/>
      <c r="J101" s="462"/>
      <c r="K101" s="128"/>
    </row>
    <row r="102" spans="2:11" x14ac:dyDescent="0.25">
      <c r="B102" s="29" t="s">
        <v>1128</v>
      </c>
      <c r="C102" s="5" t="s">
        <v>1129</v>
      </c>
      <c r="D102" s="30" t="s">
        <v>1034</v>
      </c>
      <c r="E102" s="61">
        <v>2</v>
      </c>
      <c r="F102" s="57"/>
      <c r="G102" s="57">
        <f t="shared" si="3"/>
        <v>0</v>
      </c>
      <c r="H102" s="33"/>
      <c r="I102" s="464"/>
      <c r="J102" s="464"/>
      <c r="K102" s="128"/>
    </row>
    <row r="103" spans="2:11" x14ac:dyDescent="0.25">
      <c r="B103" s="40" t="s">
        <v>1130</v>
      </c>
      <c r="C103" s="32" t="s">
        <v>1131</v>
      </c>
      <c r="D103" s="33"/>
      <c r="E103" s="34"/>
      <c r="F103" s="34"/>
      <c r="G103" s="33"/>
      <c r="H103" s="30"/>
      <c r="I103" s="462"/>
      <c r="J103" s="462"/>
      <c r="K103" s="128"/>
    </row>
    <row r="104" spans="2:11" x14ac:dyDescent="0.25">
      <c r="B104" s="29" t="s">
        <v>1132</v>
      </c>
      <c r="C104" s="5" t="s">
        <v>1133</v>
      </c>
      <c r="D104" s="30" t="s">
        <v>1034</v>
      </c>
      <c r="E104" s="61">
        <v>2</v>
      </c>
      <c r="F104" s="57"/>
      <c r="G104" s="57">
        <f>E104*F104</f>
        <v>0</v>
      </c>
      <c r="H104" s="30"/>
      <c r="I104" s="462"/>
      <c r="J104" s="462"/>
      <c r="K104" s="128"/>
    </row>
    <row r="105" spans="2:11" x14ac:dyDescent="0.25">
      <c r="B105" s="29" t="s">
        <v>1134</v>
      </c>
      <c r="C105" s="5" t="s">
        <v>1135</v>
      </c>
      <c r="D105" s="30" t="s">
        <v>1034</v>
      </c>
      <c r="E105" s="61">
        <v>1</v>
      </c>
      <c r="F105" s="57"/>
      <c r="G105" s="57">
        <f>E105*F105</f>
        <v>0</v>
      </c>
      <c r="H105" s="33"/>
      <c r="I105" s="464"/>
      <c r="J105" s="464"/>
      <c r="K105" s="128"/>
    </row>
    <row r="106" spans="2:11" x14ac:dyDescent="0.25">
      <c r="B106" s="40" t="s">
        <v>1122</v>
      </c>
      <c r="C106" s="32" t="s">
        <v>1136</v>
      </c>
      <c r="D106" s="33"/>
      <c r="E106" s="34"/>
      <c r="F106" s="34"/>
      <c r="G106" s="33"/>
      <c r="H106" s="30"/>
      <c r="I106" s="462"/>
      <c r="J106" s="462"/>
      <c r="K106" s="128"/>
    </row>
    <row r="107" spans="2:11" x14ac:dyDescent="0.25">
      <c r="B107" s="29" t="s">
        <v>1124</v>
      </c>
      <c r="C107" s="5" t="s">
        <v>1137</v>
      </c>
      <c r="D107" s="30" t="s">
        <v>1034</v>
      </c>
      <c r="E107" s="61">
        <v>3</v>
      </c>
      <c r="F107" s="57"/>
      <c r="G107" s="57">
        <f>E107*F107</f>
        <v>0</v>
      </c>
      <c r="H107" s="33"/>
      <c r="I107" s="464"/>
      <c r="J107" s="464"/>
      <c r="K107" s="128"/>
    </row>
    <row r="108" spans="2:11" x14ac:dyDescent="0.25">
      <c r="B108" s="40" t="s">
        <v>1130</v>
      </c>
      <c r="C108" s="32" t="s">
        <v>1138</v>
      </c>
      <c r="D108" s="33"/>
      <c r="E108" s="34"/>
      <c r="F108" s="34"/>
      <c r="G108" s="33"/>
      <c r="H108" s="30"/>
      <c r="I108" s="462"/>
      <c r="J108" s="462"/>
      <c r="K108" s="128"/>
    </row>
    <row r="109" spans="2:11" x14ac:dyDescent="0.25">
      <c r="B109" s="29" t="s">
        <v>1132</v>
      </c>
      <c r="C109" s="304" t="s">
        <v>1139</v>
      </c>
      <c r="D109" s="30" t="s">
        <v>1034</v>
      </c>
      <c r="E109" s="6">
        <v>1</v>
      </c>
      <c r="F109" s="57"/>
      <c r="G109" s="57">
        <f>E109*F109</f>
        <v>0</v>
      </c>
      <c r="H109" s="30"/>
      <c r="I109" s="462"/>
      <c r="J109" s="462"/>
      <c r="K109" s="128"/>
    </row>
    <row r="110" spans="2:11" x14ac:dyDescent="0.25">
      <c r="B110" s="40" t="s">
        <v>1140</v>
      </c>
      <c r="C110" s="32" t="s">
        <v>1141</v>
      </c>
      <c r="D110" s="33"/>
      <c r="E110" s="34"/>
      <c r="F110" s="34"/>
      <c r="G110" s="33"/>
      <c r="H110" s="33"/>
      <c r="I110" s="464"/>
      <c r="J110" s="464"/>
      <c r="K110" s="128"/>
    </row>
    <row r="111" spans="2:11" x14ac:dyDescent="0.25">
      <c r="B111" s="29" t="s">
        <v>1142</v>
      </c>
      <c r="C111" s="5" t="s">
        <v>1143</v>
      </c>
      <c r="D111" s="30" t="s">
        <v>1034</v>
      </c>
      <c r="E111" s="61">
        <v>4</v>
      </c>
      <c r="F111" s="57"/>
      <c r="G111" s="57">
        <f>E111*F111</f>
        <v>0</v>
      </c>
      <c r="H111" s="30"/>
      <c r="I111" s="462"/>
      <c r="J111" s="462"/>
      <c r="K111" s="128"/>
    </row>
    <row r="112" spans="2:11" x14ac:dyDescent="0.25">
      <c r="B112" s="40" t="s">
        <v>1144</v>
      </c>
      <c r="C112" s="32" t="s">
        <v>1145</v>
      </c>
      <c r="D112" s="33"/>
      <c r="E112" s="34"/>
      <c r="F112" s="34"/>
      <c r="G112" s="33"/>
      <c r="H112" s="33"/>
      <c r="I112" s="464"/>
      <c r="J112" s="464"/>
      <c r="K112" s="128"/>
    </row>
    <row r="113" spans="2:11" x14ac:dyDescent="0.25">
      <c r="B113" s="29" t="s">
        <v>1146</v>
      </c>
      <c r="C113" s="5" t="s">
        <v>1147</v>
      </c>
      <c r="D113" s="30" t="s">
        <v>1034</v>
      </c>
      <c r="E113" s="61">
        <v>40</v>
      </c>
      <c r="F113" s="57"/>
      <c r="G113" s="57">
        <f>E113*F113</f>
        <v>0</v>
      </c>
      <c r="H113" s="30"/>
      <c r="I113" s="462"/>
      <c r="J113" s="462"/>
      <c r="K113" s="128"/>
    </row>
    <row r="114" spans="2:11" x14ac:dyDescent="0.25">
      <c r="B114" s="40" t="s">
        <v>1148</v>
      </c>
      <c r="C114" s="32" t="s">
        <v>1149</v>
      </c>
      <c r="D114" s="33"/>
      <c r="E114" s="34"/>
      <c r="F114" s="34"/>
      <c r="G114" s="33"/>
      <c r="H114" s="33"/>
      <c r="I114" s="464"/>
      <c r="J114" s="464"/>
      <c r="K114" s="128"/>
    </row>
    <row r="115" spans="2:11" x14ac:dyDescent="0.25">
      <c r="B115" s="29" t="s">
        <v>1150</v>
      </c>
      <c r="C115" s="5" t="s">
        <v>1151</v>
      </c>
      <c r="D115" s="30" t="s">
        <v>50</v>
      </c>
      <c r="E115" s="61">
        <v>1</v>
      </c>
      <c r="F115" s="57"/>
      <c r="G115" s="57">
        <f>E115*F115</f>
        <v>0</v>
      </c>
      <c r="H115" s="30"/>
      <c r="I115" s="462"/>
      <c r="J115" s="462"/>
      <c r="K115" s="128"/>
    </row>
    <row r="116" spans="2:11" x14ac:dyDescent="0.25">
      <c r="B116" s="40" t="s">
        <v>1152</v>
      </c>
      <c r="C116" s="32" t="s">
        <v>1080</v>
      </c>
      <c r="D116" s="33" t="s">
        <v>50</v>
      </c>
      <c r="E116" s="34">
        <v>1</v>
      </c>
      <c r="F116" s="531"/>
      <c r="G116" s="57">
        <f>E116*F116</f>
        <v>0</v>
      </c>
      <c r="H116" s="33"/>
      <c r="I116" s="464"/>
      <c r="J116" s="464"/>
      <c r="K116" s="128"/>
    </row>
    <row r="117" spans="2:11" x14ac:dyDescent="0.25">
      <c r="B117" s="35">
        <v>3</v>
      </c>
      <c r="C117" s="36" t="s">
        <v>1153</v>
      </c>
      <c r="D117" s="37"/>
      <c r="E117" s="37"/>
      <c r="F117" s="36"/>
      <c r="G117" s="38"/>
      <c r="H117" s="53">
        <f>SUM(G119:G137)</f>
        <v>0</v>
      </c>
      <c r="I117" s="441"/>
      <c r="J117" s="442">
        <f>SUM(I119:I137)</f>
        <v>0</v>
      </c>
      <c r="K117" s="128"/>
    </row>
    <row r="118" spans="2:11" x14ac:dyDescent="0.25">
      <c r="B118" s="31" t="s">
        <v>209</v>
      </c>
      <c r="C118" s="130" t="s">
        <v>1154</v>
      </c>
      <c r="D118" s="130"/>
      <c r="E118" s="130"/>
      <c r="F118" s="130"/>
      <c r="G118" s="130"/>
      <c r="H118" s="130"/>
      <c r="I118" s="461"/>
      <c r="J118" s="461"/>
      <c r="K118" s="128"/>
    </row>
    <row r="119" spans="2:11" x14ac:dyDescent="0.25">
      <c r="B119" s="29" t="s">
        <v>211</v>
      </c>
      <c r="C119" s="5" t="s">
        <v>1155</v>
      </c>
      <c r="D119" s="30" t="s">
        <v>1156</v>
      </c>
      <c r="E119" s="61">
        <v>0</v>
      </c>
      <c r="F119" s="57" t="s">
        <v>1157</v>
      </c>
      <c r="G119" s="57"/>
      <c r="H119" s="30"/>
      <c r="I119" s="462"/>
      <c r="J119" s="462"/>
      <c r="K119" s="128"/>
    </row>
    <row r="120" spans="2:11" x14ac:dyDescent="0.25">
      <c r="B120" s="29" t="s">
        <v>1158</v>
      </c>
      <c r="C120" s="5" t="s">
        <v>1159</v>
      </c>
      <c r="D120" s="30" t="s">
        <v>1156</v>
      </c>
      <c r="E120" s="61">
        <v>0</v>
      </c>
      <c r="F120" s="57" t="s">
        <v>1157</v>
      </c>
      <c r="G120" s="57"/>
      <c r="H120" s="30"/>
      <c r="I120" s="462"/>
      <c r="J120" s="462"/>
      <c r="K120" s="128"/>
    </row>
    <row r="121" spans="2:11" x14ac:dyDescent="0.25">
      <c r="B121" s="29" t="s">
        <v>1160</v>
      </c>
      <c r="C121" s="5" t="s">
        <v>1161</v>
      </c>
      <c r="D121" s="30" t="s">
        <v>1156</v>
      </c>
      <c r="E121" s="61">
        <v>74</v>
      </c>
      <c r="F121" s="57"/>
      <c r="G121" s="57">
        <f>E121*F121</f>
        <v>0</v>
      </c>
      <c r="H121" s="30"/>
      <c r="I121" s="462"/>
      <c r="J121" s="462"/>
      <c r="K121" s="128"/>
    </row>
    <row r="122" spans="2:11" x14ac:dyDescent="0.25">
      <c r="B122" s="31" t="s">
        <v>217</v>
      </c>
      <c r="C122" s="129" t="s">
        <v>1162</v>
      </c>
      <c r="D122" s="129"/>
      <c r="E122" s="129"/>
      <c r="F122" s="129"/>
      <c r="G122" s="129"/>
      <c r="H122" s="129"/>
      <c r="I122" s="463"/>
      <c r="J122" s="463"/>
      <c r="K122" s="128"/>
    </row>
    <row r="123" spans="2:11" x14ac:dyDescent="0.25">
      <c r="B123" s="29" t="s">
        <v>219</v>
      </c>
      <c r="C123" s="5" t="s">
        <v>1163</v>
      </c>
      <c r="D123" s="30" t="s">
        <v>1156</v>
      </c>
      <c r="E123" s="61">
        <v>0</v>
      </c>
      <c r="F123" s="57" t="s">
        <v>1157</v>
      </c>
      <c r="G123" s="57"/>
      <c r="H123" s="30"/>
      <c r="I123" s="462"/>
      <c r="J123" s="462"/>
      <c r="K123" s="128"/>
    </row>
    <row r="124" spans="2:11" x14ac:dyDescent="0.25">
      <c r="B124" s="29" t="s">
        <v>221</v>
      </c>
      <c r="C124" s="5" t="s">
        <v>1164</v>
      </c>
      <c r="D124" s="30" t="s">
        <v>1156</v>
      </c>
      <c r="E124" s="61">
        <v>0</v>
      </c>
      <c r="F124" s="57" t="s">
        <v>1157</v>
      </c>
      <c r="G124" s="57"/>
      <c r="H124" s="30"/>
      <c r="I124" s="462"/>
      <c r="J124" s="462"/>
      <c r="K124" s="128"/>
    </row>
    <row r="125" spans="2:11" x14ac:dyDescent="0.25">
      <c r="B125" s="29" t="s">
        <v>223</v>
      </c>
      <c r="C125" s="5" t="s">
        <v>1161</v>
      </c>
      <c r="D125" s="30" t="s">
        <v>1156</v>
      </c>
      <c r="E125" s="61">
        <v>11</v>
      </c>
      <c r="F125" s="57"/>
      <c r="G125" s="57">
        <f>E125*F125</f>
        <v>0</v>
      </c>
      <c r="H125" s="30"/>
      <c r="I125" s="462"/>
      <c r="J125" s="462"/>
      <c r="K125" s="128"/>
    </row>
    <row r="126" spans="2:11" x14ac:dyDescent="0.25">
      <c r="B126" s="31" t="s">
        <v>231</v>
      </c>
      <c r="C126" s="129" t="s">
        <v>1165</v>
      </c>
      <c r="D126" s="129"/>
      <c r="E126" s="129"/>
      <c r="F126" s="129"/>
      <c r="G126" s="129"/>
      <c r="H126" s="129"/>
      <c r="I126" s="463"/>
      <c r="J126" s="463"/>
      <c r="K126" s="128"/>
    </row>
    <row r="127" spans="2:11" x14ac:dyDescent="0.25">
      <c r="B127" s="29" t="s">
        <v>1166</v>
      </c>
      <c r="C127" s="5" t="s">
        <v>1167</v>
      </c>
      <c r="D127" s="30" t="s">
        <v>1156</v>
      </c>
      <c r="E127" s="61">
        <v>0</v>
      </c>
      <c r="F127" s="57" t="s">
        <v>1157</v>
      </c>
      <c r="G127" s="57"/>
      <c r="H127" s="30"/>
      <c r="I127" s="462"/>
      <c r="J127" s="462"/>
      <c r="K127" s="128"/>
    </row>
    <row r="128" spans="2:11" x14ac:dyDescent="0.25">
      <c r="B128" s="29" t="s">
        <v>233</v>
      </c>
      <c r="C128" s="5" t="s">
        <v>1168</v>
      </c>
      <c r="D128" s="30" t="s">
        <v>1156</v>
      </c>
      <c r="E128" s="61">
        <v>0</v>
      </c>
      <c r="F128" s="57" t="s">
        <v>1157</v>
      </c>
      <c r="G128" s="57"/>
      <c r="H128" s="30"/>
      <c r="I128" s="462"/>
      <c r="J128" s="462"/>
      <c r="K128" s="128"/>
    </row>
    <row r="129" spans="2:11" x14ac:dyDescent="0.25">
      <c r="B129" s="29" t="s">
        <v>235</v>
      </c>
      <c r="C129" s="5" t="s">
        <v>1161</v>
      </c>
      <c r="D129" s="30" t="s">
        <v>1156</v>
      </c>
      <c r="E129" s="61">
        <v>117</v>
      </c>
      <c r="F129" s="57"/>
      <c r="G129" s="57">
        <f>E129*F129</f>
        <v>0</v>
      </c>
      <c r="H129" s="30"/>
      <c r="I129" s="462"/>
      <c r="J129" s="462"/>
      <c r="K129" s="128"/>
    </row>
    <row r="130" spans="2:11" x14ac:dyDescent="0.25">
      <c r="B130" s="31" t="s">
        <v>243</v>
      </c>
      <c r="C130" s="129" t="s">
        <v>1169</v>
      </c>
      <c r="D130" s="129"/>
      <c r="E130" s="129"/>
      <c r="F130" s="129"/>
      <c r="G130" s="129"/>
      <c r="H130" s="129"/>
      <c r="I130" s="463"/>
      <c r="J130" s="463"/>
      <c r="K130" s="128"/>
    </row>
    <row r="131" spans="2:11" x14ac:dyDescent="0.25">
      <c r="B131" s="29" t="s">
        <v>245</v>
      </c>
      <c r="C131" s="5" t="s">
        <v>1170</v>
      </c>
      <c r="D131" s="30" t="s">
        <v>1156</v>
      </c>
      <c r="E131" s="61">
        <v>0</v>
      </c>
      <c r="F131" s="57" t="s">
        <v>1157</v>
      </c>
      <c r="G131" s="57"/>
      <c r="H131" s="30"/>
      <c r="I131" s="462"/>
      <c r="J131" s="462"/>
      <c r="K131" s="128"/>
    </row>
    <row r="132" spans="2:11" x14ac:dyDescent="0.25">
      <c r="B132" s="29" t="s">
        <v>247</v>
      </c>
      <c r="C132" s="5" t="s">
        <v>1171</v>
      </c>
      <c r="D132" s="30" t="s">
        <v>1156</v>
      </c>
      <c r="E132" s="61">
        <v>0</v>
      </c>
      <c r="F132" s="57" t="s">
        <v>1157</v>
      </c>
      <c r="G132" s="57"/>
      <c r="H132" s="30"/>
      <c r="I132" s="462"/>
      <c r="J132" s="462"/>
      <c r="K132" s="128"/>
    </row>
    <row r="133" spans="2:11" x14ac:dyDescent="0.25">
      <c r="B133" s="29" t="s">
        <v>249</v>
      </c>
      <c r="C133" s="5" t="s">
        <v>1161</v>
      </c>
      <c r="D133" s="30" t="s">
        <v>1156</v>
      </c>
      <c r="E133" s="61">
        <v>11</v>
      </c>
      <c r="F133" s="57"/>
      <c r="G133" s="57">
        <f>E133*F133</f>
        <v>0</v>
      </c>
      <c r="H133" s="30"/>
      <c r="I133" s="462"/>
      <c r="J133" s="462"/>
      <c r="K133" s="128"/>
    </row>
    <row r="134" spans="2:11" x14ac:dyDescent="0.25">
      <c r="B134" s="31" t="s">
        <v>252</v>
      </c>
      <c r="C134" s="129" t="s">
        <v>1172</v>
      </c>
      <c r="D134" s="33"/>
      <c r="E134" s="34"/>
      <c r="F134" s="34"/>
      <c r="G134" s="33"/>
      <c r="H134" s="33"/>
      <c r="I134" s="464"/>
      <c r="J134" s="464"/>
      <c r="K134" s="128"/>
    </row>
    <row r="135" spans="2:11" x14ac:dyDescent="0.25">
      <c r="B135" s="29" t="s">
        <v>254</v>
      </c>
      <c r="C135" s="5" t="s">
        <v>1155</v>
      </c>
      <c r="D135" s="30" t="s">
        <v>1156</v>
      </c>
      <c r="E135" s="61">
        <v>0</v>
      </c>
      <c r="F135" s="57" t="s">
        <v>1157</v>
      </c>
      <c r="G135" s="57"/>
      <c r="H135" s="30"/>
      <c r="I135" s="462"/>
      <c r="J135" s="462"/>
      <c r="K135" s="128"/>
    </row>
    <row r="136" spans="2:11" x14ac:dyDescent="0.25">
      <c r="B136" s="29" t="s">
        <v>1173</v>
      </c>
      <c r="C136" s="5" t="s">
        <v>1174</v>
      </c>
      <c r="D136" s="30" t="s">
        <v>1156</v>
      </c>
      <c r="E136" s="61">
        <v>0</v>
      </c>
      <c r="F136" s="57" t="s">
        <v>1157</v>
      </c>
      <c r="G136" s="57"/>
      <c r="H136" s="30"/>
      <c r="I136" s="462"/>
      <c r="J136" s="462"/>
      <c r="K136" s="128"/>
    </row>
    <row r="137" spans="2:11" x14ac:dyDescent="0.25">
      <c r="B137" s="29" t="s">
        <v>1175</v>
      </c>
      <c r="C137" s="5" t="s">
        <v>1161</v>
      </c>
      <c r="D137" s="30" t="s">
        <v>1156</v>
      </c>
      <c r="E137" s="61">
        <v>25</v>
      </c>
      <c r="F137" s="57"/>
      <c r="G137" s="57">
        <f>E137*F137</f>
        <v>0</v>
      </c>
      <c r="H137" s="30"/>
      <c r="I137" s="462"/>
      <c r="J137" s="462"/>
      <c r="K137" s="128"/>
    </row>
    <row r="138" spans="2:11" x14ac:dyDescent="0.25">
      <c r="B138" s="20" t="s">
        <v>933</v>
      </c>
      <c r="C138" s="21" t="s">
        <v>17</v>
      </c>
      <c r="D138" s="20"/>
      <c r="E138" s="20"/>
      <c r="F138" s="22"/>
      <c r="G138" s="23"/>
      <c r="H138" s="23"/>
      <c r="I138" s="333"/>
      <c r="J138" s="333"/>
    </row>
    <row r="139" spans="2:11" x14ac:dyDescent="0.25">
      <c r="B139" s="2"/>
      <c r="C139" s="3"/>
      <c r="D139" s="2"/>
      <c r="E139" s="2"/>
      <c r="F139" s="2"/>
      <c r="G139" s="4"/>
      <c r="H139" s="4"/>
      <c r="I139" s="335"/>
      <c r="J139" s="335"/>
    </row>
    <row r="140" spans="2:11" ht="15.75" x14ac:dyDescent="0.25">
      <c r="B140" s="20" t="s">
        <v>946</v>
      </c>
      <c r="C140" s="21"/>
      <c r="D140" s="20"/>
      <c r="E140" s="20"/>
      <c r="F140" s="24"/>
      <c r="G140" s="23"/>
      <c r="H140" s="54">
        <f>H117+H59+H9</f>
        <v>0</v>
      </c>
      <c r="I140" s="333"/>
      <c r="J140" s="444">
        <f>J117+J59+J9</f>
        <v>0</v>
      </c>
    </row>
    <row r="142" spans="2:11" x14ac:dyDescent="0.25">
      <c r="B142" s="12"/>
      <c r="C142" s="19" t="s">
        <v>947</v>
      </c>
      <c r="D142" s="13"/>
      <c r="E142" s="13"/>
      <c r="F142" s="13"/>
      <c r="G142" s="13"/>
      <c r="H142" s="13"/>
      <c r="I142" s="13"/>
    </row>
    <row r="143" spans="2:11" x14ac:dyDescent="0.25">
      <c r="B143" s="569" t="s">
        <v>948</v>
      </c>
      <c r="C143" s="571" t="s">
        <v>949</v>
      </c>
      <c r="D143" s="571"/>
      <c r="E143" s="571"/>
      <c r="F143" s="571"/>
      <c r="G143" s="571"/>
      <c r="H143" s="571"/>
      <c r="I143" s="571"/>
    </row>
    <row r="144" spans="2:11" ht="15.75" thickBot="1" x14ac:dyDescent="0.3">
      <c r="B144" s="570"/>
      <c r="C144" s="572"/>
      <c r="D144" s="572"/>
      <c r="E144" s="572"/>
      <c r="F144" s="572"/>
      <c r="G144" s="572"/>
      <c r="H144" s="572"/>
      <c r="I144" s="572"/>
    </row>
  </sheetData>
  <mergeCells count="2">
    <mergeCell ref="B143:B144"/>
    <mergeCell ref="C143:I144"/>
  </mergeCells>
  <phoneticPr fontId="11" type="noConversion"/>
  <pageMargins left="0.26" right="0.17" top="0.74803149606299213" bottom="0.74803149606299213" header="0.31496062992125984" footer="0.31496062992125984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45"/>
  <sheetViews>
    <sheetView topLeftCell="A13" zoomScale="50" zoomScaleNormal="50" workbookViewId="0">
      <selection activeCell="C35" sqref="C35"/>
    </sheetView>
  </sheetViews>
  <sheetFormatPr baseColWidth="10" defaultColWidth="10.42578125" defaultRowHeight="15" x14ac:dyDescent="0.25"/>
  <cols>
    <col min="1" max="1" width="2.7109375" style="7" customWidth="1"/>
    <col min="2" max="2" width="13.7109375" style="7" customWidth="1"/>
    <col min="3" max="3" width="130.7109375" style="7" customWidth="1"/>
    <col min="4" max="4" width="11.140625" style="7" customWidth="1"/>
    <col min="5" max="5" width="10.28515625" style="62" bestFit="1" customWidth="1"/>
    <col min="6" max="6" width="14.7109375" style="7" customWidth="1"/>
    <col min="7" max="10" width="19.140625" style="7" customWidth="1"/>
    <col min="11" max="16384" width="10.42578125" style="7"/>
  </cols>
  <sheetData>
    <row r="2" spans="2:14" ht="18" customHeight="1" x14ac:dyDescent="0.25">
      <c r="B2" s="27" t="s">
        <v>950</v>
      </c>
    </row>
    <row r="3" spans="2:14" ht="6" customHeight="1" x14ac:dyDescent="0.25">
      <c r="B3" s="26"/>
    </row>
    <row r="4" spans="2:14" ht="22.5" x14ac:dyDescent="0.45">
      <c r="B4" s="8" t="s">
        <v>924</v>
      </c>
      <c r="C4" s="324" t="str">
        <f>'Gral. Instalaciones'!C4</f>
        <v>Refuncionalización edificio Cochabamba 54 - Etapa 2</v>
      </c>
      <c r="D4" s="8" t="s">
        <v>926</v>
      </c>
      <c r="E4" s="340" t="str">
        <f>'Gral. Instalaciones'!E4</f>
        <v>MMGyD</v>
      </c>
      <c r="F4" s="8"/>
      <c r="G4" s="28"/>
      <c r="H4" s="8" t="s">
        <v>1002</v>
      </c>
      <c r="I4" s="325"/>
      <c r="J4" s="325"/>
    </row>
    <row r="5" spans="2:14" x14ac:dyDescent="0.25">
      <c r="B5" s="12"/>
      <c r="C5" s="19" t="s">
        <v>18</v>
      </c>
      <c r="D5" s="13"/>
      <c r="E5" s="63"/>
      <c r="F5" s="13"/>
      <c r="G5" s="13"/>
      <c r="H5" s="13"/>
      <c r="I5" s="13"/>
    </row>
    <row r="6" spans="2:14" ht="26.25" thickBot="1" x14ac:dyDescent="0.3">
      <c r="B6" s="14" t="s">
        <v>930</v>
      </c>
      <c r="C6" s="25" t="s">
        <v>931</v>
      </c>
      <c r="D6" s="14" t="s">
        <v>951</v>
      </c>
      <c r="E6" s="64" t="s">
        <v>952</v>
      </c>
      <c r="F6" s="14" t="s">
        <v>953</v>
      </c>
      <c r="G6" s="132" t="s">
        <v>33</v>
      </c>
      <c r="H6" s="326" t="s">
        <v>34</v>
      </c>
      <c r="I6" s="132" t="s">
        <v>35</v>
      </c>
      <c r="J6" s="326" t="s">
        <v>36</v>
      </c>
    </row>
    <row r="7" spans="2:14" x14ac:dyDescent="0.25">
      <c r="B7" s="1"/>
      <c r="C7" s="1"/>
      <c r="D7" s="1"/>
      <c r="E7" s="2"/>
      <c r="F7" s="1"/>
      <c r="G7" s="1"/>
      <c r="H7" s="1"/>
      <c r="I7" s="1"/>
    </row>
    <row r="8" spans="2:14" x14ac:dyDescent="0.25">
      <c r="B8" s="9" t="s">
        <v>938</v>
      </c>
      <c r="C8" s="10" t="s">
        <v>18</v>
      </c>
      <c r="D8" s="11"/>
      <c r="E8" s="65"/>
      <c r="F8" s="10"/>
      <c r="G8" s="11"/>
      <c r="H8" s="11"/>
      <c r="I8" s="11"/>
      <c r="J8" s="11"/>
    </row>
    <row r="9" spans="2:14" x14ac:dyDescent="0.25">
      <c r="B9" s="35">
        <v>1</v>
      </c>
      <c r="C9" s="36" t="s">
        <v>939</v>
      </c>
      <c r="D9" s="37"/>
      <c r="E9" s="66"/>
      <c r="F9" s="36"/>
      <c r="G9" s="38"/>
      <c r="H9" s="53">
        <f>SUM(G10:G38)</f>
        <v>0</v>
      </c>
      <c r="I9" s="441"/>
      <c r="J9" s="442">
        <f>SUM(I10:I38)</f>
        <v>0</v>
      </c>
    </row>
    <row r="10" spans="2:14" x14ac:dyDescent="0.25">
      <c r="B10" s="31" t="s">
        <v>38</v>
      </c>
      <c r="C10" s="130" t="s">
        <v>1176</v>
      </c>
      <c r="D10" s="130"/>
      <c r="E10" s="130"/>
      <c r="F10" s="130"/>
      <c r="G10" s="130"/>
      <c r="H10" s="130"/>
      <c r="I10" s="130"/>
      <c r="J10" s="130"/>
      <c r="K10" s="130"/>
      <c r="L10" s="130"/>
    </row>
    <row r="11" spans="2:14" x14ac:dyDescent="0.25">
      <c r="B11" s="29" t="s">
        <v>1004</v>
      </c>
      <c r="C11" s="5" t="s">
        <v>1177</v>
      </c>
      <c r="D11" s="30" t="s">
        <v>969</v>
      </c>
      <c r="E11" s="67">
        <v>5</v>
      </c>
      <c r="F11" s="58"/>
      <c r="G11" s="58">
        <f>E11*F11</f>
        <v>0</v>
      </c>
      <c r="H11" s="30"/>
      <c r="I11" s="573"/>
      <c r="J11" s="573"/>
      <c r="K11" s="573"/>
      <c r="L11" s="573"/>
      <c r="N11" s="131"/>
    </row>
    <row r="12" spans="2:14" x14ac:dyDescent="0.25">
      <c r="B12" s="29" t="s">
        <v>1006</v>
      </c>
      <c r="C12" s="5" t="s">
        <v>1178</v>
      </c>
      <c r="D12" s="30" t="s">
        <v>969</v>
      </c>
      <c r="E12" s="67">
        <v>25</v>
      </c>
      <c r="F12" s="58"/>
      <c r="G12" s="58">
        <f t="shared" ref="G12:G14" si="0">E12*F12</f>
        <v>0</v>
      </c>
      <c r="H12" s="30"/>
      <c r="I12" s="573"/>
      <c r="J12" s="573"/>
      <c r="K12" s="573"/>
      <c r="L12" s="573"/>
      <c r="N12" s="131"/>
    </row>
    <row r="13" spans="2:14" x14ac:dyDescent="0.25">
      <c r="B13" s="29" t="s">
        <v>1179</v>
      </c>
      <c r="C13" s="5" t="s">
        <v>1180</v>
      </c>
      <c r="D13" s="30" t="s">
        <v>969</v>
      </c>
      <c r="E13" s="67">
        <v>28</v>
      </c>
      <c r="F13" s="58"/>
      <c r="G13" s="58">
        <f t="shared" si="0"/>
        <v>0</v>
      </c>
      <c r="H13" s="30"/>
      <c r="I13" s="573"/>
      <c r="J13" s="573"/>
      <c r="K13" s="573"/>
      <c r="L13" s="573"/>
      <c r="N13" s="131"/>
    </row>
    <row r="14" spans="2:14" x14ac:dyDescent="0.25">
      <c r="B14" s="29" t="s">
        <v>1181</v>
      </c>
      <c r="C14" s="5" t="s">
        <v>1182</v>
      </c>
      <c r="D14" s="30" t="s">
        <v>969</v>
      </c>
      <c r="E14" s="67">
        <v>17</v>
      </c>
      <c r="F14" s="58"/>
      <c r="G14" s="58">
        <f t="shared" si="0"/>
        <v>0</v>
      </c>
      <c r="H14" s="30"/>
      <c r="I14" s="573"/>
      <c r="J14" s="573"/>
      <c r="K14" s="573"/>
      <c r="L14" s="573"/>
      <c r="N14" s="131"/>
    </row>
    <row r="15" spans="2:14" x14ac:dyDescent="0.25">
      <c r="B15" s="31" t="s">
        <v>41</v>
      </c>
      <c r="C15" s="129" t="s">
        <v>1183</v>
      </c>
      <c r="D15" s="129"/>
      <c r="E15" s="129"/>
      <c r="F15" s="129"/>
      <c r="G15" s="129"/>
      <c r="H15" s="129"/>
      <c r="I15" s="129"/>
      <c r="J15" s="129"/>
      <c r="K15" s="129"/>
      <c r="L15" s="129"/>
      <c r="N15" s="131"/>
    </row>
    <row r="16" spans="2:14" x14ac:dyDescent="0.25">
      <c r="B16" s="29" t="s">
        <v>1009</v>
      </c>
      <c r="C16" s="5" t="s">
        <v>1184</v>
      </c>
      <c r="D16" s="30" t="s">
        <v>1156</v>
      </c>
      <c r="E16" s="67">
        <v>17</v>
      </c>
      <c r="F16" s="58"/>
      <c r="G16" s="58">
        <f>E16*F16</f>
        <v>0</v>
      </c>
      <c r="H16" s="30"/>
      <c r="I16" s="573"/>
      <c r="J16" s="573"/>
      <c r="K16" s="573"/>
      <c r="L16" s="573"/>
      <c r="N16" s="131"/>
    </row>
    <row r="17" spans="2:14" x14ac:dyDescent="0.25">
      <c r="B17" s="31" t="s">
        <v>43</v>
      </c>
      <c r="C17" s="129" t="s">
        <v>1185</v>
      </c>
      <c r="D17" s="129"/>
      <c r="E17" s="129"/>
      <c r="F17" s="129"/>
      <c r="G17" s="129"/>
      <c r="H17" s="129"/>
      <c r="I17" s="129"/>
      <c r="J17" s="129"/>
      <c r="K17" s="129"/>
      <c r="L17" s="129"/>
      <c r="N17" s="131"/>
    </row>
    <row r="18" spans="2:14" x14ac:dyDescent="0.25">
      <c r="B18" s="29" t="s">
        <v>1015</v>
      </c>
      <c r="C18" s="5" t="s">
        <v>1186</v>
      </c>
      <c r="D18" s="30" t="s">
        <v>1156</v>
      </c>
      <c r="E18" s="67">
        <v>3</v>
      </c>
      <c r="F18" s="58"/>
      <c r="G18" s="58">
        <f>E18*F18</f>
        <v>0</v>
      </c>
      <c r="H18" s="30"/>
      <c r="I18" s="573"/>
      <c r="J18" s="573"/>
      <c r="K18" s="573"/>
      <c r="L18" s="573"/>
      <c r="N18" s="131"/>
    </row>
    <row r="19" spans="2:14" x14ac:dyDescent="0.25">
      <c r="B19" s="40" t="s">
        <v>45</v>
      </c>
      <c r="C19" s="129" t="s">
        <v>1187</v>
      </c>
      <c r="D19" s="129"/>
      <c r="E19" s="129"/>
      <c r="F19" s="129"/>
      <c r="G19" s="129"/>
      <c r="H19" s="129"/>
      <c r="I19" s="129"/>
      <c r="J19" s="129"/>
      <c r="K19" s="129"/>
      <c r="L19" s="129"/>
      <c r="N19" s="131"/>
    </row>
    <row r="20" spans="2:14" x14ac:dyDescent="0.25">
      <c r="B20" s="29" t="s">
        <v>1018</v>
      </c>
      <c r="C20" s="5" t="s">
        <v>1188</v>
      </c>
      <c r="D20" s="30" t="s">
        <v>1156</v>
      </c>
      <c r="E20" s="69">
        <v>51</v>
      </c>
      <c r="F20" s="68"/>
      <c r="G20" s="68">
        <f>E20*F20</f>
        <v>0</v>
      </c>
      <c r="H20" s="30"/>
      <c r="I20" s="573"/>
      <c r="J20" s="573"/>
      <c r="K20" s="573"/>
      <c r="L20" s="573"/>
      <c r="N20" s="131"/>
    </row>
    <row r="21" spans="2:14" x14ac:dyDescent="0.25">
      <c r="B21" s="29" t="s">
        <v>1189</v>
      </c>
      <c r="C21" s="5" t="s">
        <v>1190</v>
      </c>
      <c r="D21" s="30" t="s">
        <v>1156</v>
      </c>
      <c r="E21" s="69">
        <v>3</v>
      </c>
      <c r="F21" s="68"/>
      <c r="G21" s="68">
        <f t="shared" ref="G21" si="1">E21*F21</f>
        <v>0</v>
      </c>
      <c r="H21" s="30"/>
      <c r="I21" s="573"/>
      <c r="J21" s="573"/>
      <c r="K21" s="573"/>
      <c r="L21" s="573"/>
      <c r="N21" s="131"/>
    </row>
    <row r="22" spans="2:14" x14ac:dyDescent="0.25">
      <c r="B22" s="40" t="s">
        <v>48</v>
      </c>
      <c r="C22" s="129" t="s">
        <v>1191</v>
      </c>
      <c r="D22" s="129"/>
      <c r="E22" s="129"/>
      <c r="F22" s="129"/>
      <c r="G22" s="129"/>
      <c r="H22" s="129"/>
      <c r="I22" s="129"/>
      <c r="J22" s="129"/>
      <c r="K22" s="129"/>
      <c r="L22" s="129"/>
      <c r="N22" s="131"/>
    </row>
    <row r="23" spans="2:14" x14ac:dyDescent="0.25">
      <c r="B23" s="29" t="s">
        <v>1022</v>
      </c>
      <c r="C23" s="5" t="s">
        <v>1192</v>
      </c>
      <c r="D23" s="30" t="s">
        <v>50</v>
      </c>
      <c r="E23" s="69">
        <v>1</v>
      </c>
      <c r="F23" s="68"/>
      <c r="G23" s="68">
        <f>E23*F23</f>
        <v>0</v>
      </c>
      <c r="H23" s="30"/>
      <c r="I23" s="573"/>
      <c r="J23" s="573"/>
      <c r="K23" s="573"/>
      <c r="L23" s="573"/>
      <c r="N23" s="131"/>
    </row>
    <row r="24" spans="2:14" ht="25.5" x14ac:dyDescent="0.25">
      <c r="B24" s="40" t="s">
        <v>51</v>
      </c>
      <c r="C24" s="129" t="s">
        <v>1193</v>
      </c>
      <c r="D24" s="129"/>
      <c r="E24" s="129"/>
      <c r="F24" s="129"/>
      <c r="G24" s="129"/>
      <c r="H24" s="129"/>
      <c r="I24" s="129"/>
      <c r="J24" s="129"/>
      <c r="K24" s="129"/>
      <c r="L24" s="129"/>
      <c r="N24" s="131"/>
    </row>
    <row r="25" spans="2:14" x14ac:dyDescent="0.25">
      <c r="B25" s="29" t="s">
        <v>1025</v>
      </c>
      <c r="C25" s="5" t="s">
        <v>1194</v>
      </c>
      <c r="D25" s="30" t="s">
        <v>50</v>
      </c>
      <c r="E25" s="69">
        <v>1</v>
      </c>
      <c r="F25" s="58"/>
      <c r="G25" s="58">
        <f>E25*F25</f>
        <v>0</v>
      </c>
      <c r="H25" s="30"/>
      <c r="I25" s="573"/>
      <c r="J25" s="573"/>
      <c r="K25" s="573"/>
      <c r="L25" s="573"/>
      <c r="N25" s="131"/>
    </row>
    <row r="26" spans="2:14" x14ac:dyDescent="0.25">
      <c r="B26" s="29" t="s">
        <v>1026</v>
      </c>
      <c r="C26" s="5" t="s">
        <v>1195</v>
      </c>
      <c r="D26" s="30" t="s">
        <v>50</v>
      </c>
      <c r="E26" s="69">
        <v>1</v>
      </c>
      <c r="F26" s="58"/>
      <c r="G26" s="58">
        <f t="shared" ref="G26:G29" si="2">E26*F26</f>
        <v>0</v>
      </c>
      <c r="H26" s="30"/>
      <c r="I26" s="573"/>
      <c r="J26" s="573"/>
      <c r="K26" s="573"/>
      <c r="L26" s="573"/>
      <c r="N26" s="131"/>
    </row>
    <row r="27" spans="2:14" x14ac:dyDescent="0.25">
      <c r="B27" s="29" t="s">
        <v>1028</v>
      </c>
      <c r="C27" s="5" t="s">
        <v>1196</v>
      </c>
      <c r="D27" s="30" t="s">
        <v>50</v>
      </c>
      <c r="E27" s="69">
        <v>1</v>
      </c>
      <c r="F27" s="58"/>
      <c r="G27" s="58">
        <f t="shared" si="2"/>
        <v>0</v>
      </c>
      <c r="H27" s="30"/>
      <c r="I27" s="573"/>
      <c r="J27" s="573"/>
      <c r="K27" s="573"/>
      <c r="L27" s="573"/>
      <c r="N27" s="131"/>
    </row>
    <row r="28" spans="2:14" x14ac:dyDescent="0.25">
      <c r="B28" s="29" t="s">
        <v>1197</v>
      </c>
      <c r="C28" s="5" t="s">
        <v>1198</v>
      </c>
      <c r="D28" s="30" t="s">
        <v>50</v>
      </c>
      <c r="E28" s="69">
        <v>1</v>
      </c>
      <c r="F28" s="58"/>
      <c r="G28" s="58">
        <f t="shared" si="2"/>
        <v>0</v>
      </c>
      <c r="H28" s="30"/>
      <c r="I28" s="573"/>
      <c r="J28" s="573"/>
      <c r="K28" s="573"/>
      <c r="L28" s="573"/>
      <c r="N28" s="131"/>
    </row>
    <row r="29" spans="2:14" x14ac:dyDescent="0.25">
      <c r="B29" s="29" t="s">
        <v>1199</v>
      </c>
      <c r="C29" s="5" t="s">
        <v>1200</v>
      </c>
      <c r="D29" s="30" t="s">
        <v>50</v>
      </c>
      <c r="E29" s="69">
        <v>1</v>
      </c>
      <c r="F29" s="58"/>
      <c r="G29" s="58">
        <f t="shared" si="2"/>
        <v>0</v>
      </c>
      <c r="H29" s="30"/>
      <c r="I29" s="573"/>
      <c r="J29" s="573"/>
      <c r="K29" s="573"/>
      <c r="L29" s="573"/>
      <c r="N29" s="131"/>
    </row>
    <row r="30" spans="2:14" x14ac:dyDescent="0.25">
      <c r="B30" s="40" t="s">
        <v>1030</v>
      </c>
      <c r="C30" s="32" t="s">
        <v>1201</v>
      </c>
      <c r="D30" s="33"/>
      <c r="E30" s="34"/>
      <c r="F30" s="34"/>
      <c r="G30" s="33"/>
      <c r="H30" s="33"/>
      <c r="I30" s="574"/>
      <c r="J30" s="574"/>
      <c r="K30" s="574"/>
      <c r="L30" s="574"/>
      <c r="N30" s="131"/>
    </row>
    <row r="31" spans="2:14" x14ac:dyDescent="0.25">
      <c r="B31" s="29" t="s">
        <v>1032</v>
      </c>
      <c r="C31" s="5" t="s">
        <v>1202</v>
      </c>
      <c r="D31" s="30" t="s">
        <v>50</v>
      </c>
      <c r="E31" s="69">
        <v>1</v>
      </c>
      <c r="F31" s="58"/>
      <c r="G31" s="58">
        <f>E31*F31</f>
        <v>0</v>
      </c>
      <c r="H31" s="30"/>
      <c r="I31" s="573"/>
      <c r="J31" s="573"/>
      <c r="K31" s="573"/>
      <c r="L31" s="573"/>
      <c r="N31" s="131"/>
    </row>
    <row r="32" spans="2:14" x14ac:dyDescent="0.25">
      <c r="B32" s="29" t="s">
        <v>1203</v>
      </c>
      <c r="C32" s="5" t="s">
        <v>1204</v>
      </c>
      <c r="D32" s="30" t="s">
        <v>50</v>
      </c>
      <c r="E32" s="69">
        <v>1</v>
      </c>
      <c r="F32" s="58"/>
      <c r="G32" s="58">
        <f>E32*F32</f>
        <v>0</v>
      </c>
      <c r="H32" s="30"/>
      <c r="I32" s="573"/>
      <c r="J32" s="573"/>
      <c r="K32" s="573"/>
      <c r="L32" s="573"/>
      <c r="N32" s="131"/>
    </row>
    <row r="33" spans="2:14" x14ac:dyDescent="0.25">
      <c r="B33" s="29" t="s">
        <v>1205</v>
      </c>
      <c r="C33" s="5" t="s">
        <v>1080</v>
      </c>
      <c r="D33" s="30" t="s">
        <v>50</v>
      </c>
      <c r="E33" s="69">
        <v>1</v>
      </c>
      <c r="F33" s="58"/>
      <c r="G33" s="58">
        <f>E33*F33</f>
        <v>0</v>
      </c>
      <c r="H33" s="30"/>
      <c r="I33" s="30"/>
      <c r="J33" s="30"/>
      <c r="K33" s="30"/>
      <c r="L33" s="30"/>
      <c r="N33" s="131"/>
    </row>
    <row r="34" spans="2:14" x14ac:dyDescent="0.25">
      <c r="B34" s="29" t="s">
        <v>1206</v>
      </c>
      <c r="C34" s="5" t="s">
        <v>1207</v>
      </c>
      <c r="D34" s="30" t="s">
        <v>50</v>
      </c>
      <c r="E34" s="69">
        <v>1</v>
      </c>
      <c r="F34" s="58"/>
      <c r="G34" s="58">
        <f>E34*F34</f>
        <v>0</v>
      </c>
      <c r="H34" s="30"/>
      <c r="I34" s="30"/>
      <c r="J34" s="30"/>
      <c r="K34" s="30"/>
      <c r="L34" s="30"/>
      <c r="N34" s="131"/>
    </row>
    <row r="35" spans="2:14" x14ac:dyDescent="0.25">
      <c r="B35" s="40" t="s">
        <v>1035</v>
      </c>
      <c r="C35" s="32" t="s">
        <v>1208</v>
      </c>
      <c r="D35" s="33"/>
      <c r="E35" s="34"/>
      <c r="F35" s="34"/>
      <c r="G35" s="33"/>
      <c r="H35" s="33"/>
      <c r="I35" s="574"/>
      <c r="J35" s="574"/>
      <c r="K35" s="574"/>
      <c r="L35" s="574"/>
      <c r="N35" s="131"/>
    </row>
    <row r="36" spans="2:14" x14ac:dyDescent="0.25">
      <c r="B36" s="29" t="s">
        <v>1037</v>
      </c>
      <c r="C36" s="5" t="s">
        <v>1085</v>
      </c>
      <c r="D36" s="30" t="s">
        <v>50</v>
      </c>
      <c r="E36" s="69">
        <v>1</v>
      </c>
      <c r="F36" s="58"/>
      <c r="G36" s="58">
        <f>E36*F36</f>
        <v>0</v>
      </c>
      <c r="H36" s="30"/>
      <c r="I36" s="573"/>
      <c r="J36" s="573"/>
      <c r="K36" s="573"/>
      <c r="L36" s="573"/>
      <c r="N36" s="131"/>
    </row>
    <row r="37" spans="2:14" x14ac:dyDescent="0.25">
      <c r="B37" s="29" t="s">
        <v>1209</v>
      </c>
      <c r="C37" s="5" t="s">
        <v>1210</v>
      </c>
      <c r="D37" s="30" t="s">
        <v>50</v>
      </c>
      <c r="E37" s="69">
        <v>1</v>
      </c>
      <c r="F37" s="58"/>
      <c r="G37" s="58">
        <f t="shared" ref="G37:G38" si="3">E37*F37</f>
        <v>0</v>
      </c>
      <c r="H37" s="30"/>
      <c r="I37" s="573"/>
      <c r="J37" s="573"/>
      <c r="K37" s="573"/>
      <c r="L37" s="573"/>
      <c r="N37" s="131"/>
    </row>
    <row r="38" spans="2:14" x14ac:dyDescent="0.25">
      <c r="B38" s="29" t="s">
        <v>1211</v>
      </c>
      <c r="C38" s="5" t="s">
        <v>1089</v>
      </c>
      <c r="D38" s="30" t="s">
        <v>50</v>
      </c>
      <c r="E38" s="69">
        <v>1</v>
      </c>
      <c r="F38" s="58"/>
      <c r="G38" s="58">
        <f t="shared" si="3"/>
        <v>0</v>
      </c>
      <c r="H38" s="30"/>
      <c r="I38" s="573"/>
      <c r="J38" s="573"/>
      <c r="K38" s="573"/>
      <c r="L38" s="573"/>
      <c r="N38" s="131"/>
    </row>
    <row r="39" spans="2:14" x14ac:dyDescent="0.25">
      <c r="B39" s="20" t="s">
        <v>933</v>
      </c>
      <c r="C39" s="21" t="s">
        <v>18</v>
      </c>
      <c r="D39" s="20"/>
      <c r="E39" s="20"/>
      <c r="F39" s="22"/>
      <c r="G39" s="23"/>
      <c r="H39" s="23"/>
      <c r="I39" s="333"/>
      <c r="J39" s="333"/>
    </row>
    <row r="40" spans="2:14" x14ac:dyDescent="0.25">
      <c r="B40" s="2"/>
      <c r="C40" s="3"/>
      <c r="D40" s="2"/>
      <c r="E40" s="2"/>
      <c r="F40" s="2"/>
      <c r="G40" s="4"/>
      <c r="H40" s="4"/>
      <c r="I40" s="335"/>
      <c r="J40" s="335"/>
    </row>
    <row r="41" spans="2:14" ht="15.75" x14ac:dyDescent="0.25">
      <c r="B41" s="20" t="s">
        <v>946</v>
      </c>
      <c r="C41" s="21"/>
      <c r="D41" s="20"/>
      <c r="E41" s="20"/>
      <c r="F41" s="24"/>
      <c r="G41" s="23"/>
      <c r="H41" s="54">
        <f>H9</f>
        <v>0</v>
      </c>
      <c r="I41" s="333"/>
      <c r="J41" s="444">
        <f>J9</f>
        <v>0</v>
      </c>
    </row>
    <row r="43" spans="2:14" x14ac:dyDescent="0.25">
      <c r="B43" s="12"/>
      <c r="C43" s="19" t="s">
        <v>947</v>
      </c>
      <c r="D43" s="13"/>
      <c r="E43" s="63"/>
      <c r="F43" s="13"/>
      <c r="G43" s="13"/>
      <c r="H43" s="13"/>
      <c r="I43" s="13"/>
    </row>
    <row r="44" spans="2:14" x14ac:dyDescent="0.25">
      <c r="B44" s="569" t="s">
        <v>948</v>
      </c>
      <c r="C44" s="571" t="s">
        <v>949</v>
      </c>
      <c r="D44" s="571"/>
      <c r="E44" s="571"/>
      <c r="F44" s="571"/>
      <c r="G44" s="571"/>
      <c r="H44" s="571"/>
      <c r="I44" s="571"/>
    </row>
    <row r="45" spans="2:14" ht="15.75" thickBot="1" x14ac:dyDescent="0.3">
      <c r="B45" s="570"/>
      <c r="C45" s="572"/>
      <c r="D45" s="572"/>
      <c r="E45" s="572"/>
      <c r="F45" s="572"/>
      <c r="G45" s="572"/>
      <c r="H45" s="572"/>
      <c r="I45" s="572"/>
    </row>
  </sheetData>
  <mergeCells count="23">
    <mergeCell ref="B44:B45"/>
    <mergeCell ref="C44:I45"/>
    <mergeCell ref="I11:L11"/>
    <mergeCell ref="I12:L12"/>
    <mergeCell ref="I13:L13"/>
    <mergeCell ref="I14:L14"/>
    <mergeCell ref="I16:L16"/>
    <mergeCell ref="I18:L18"/>
    <mergeCell ref="I20:L20"/>
    <mergeCell ref="I21:L21"/>
    <mergeCell ref="I23:L23"/>
    <mergeCell ref="I25:L25"/>
    <mergeCell ref="I26:L26"/>
    <mergeCell ref="I27:L27"/>
    <mergeCell ref="I28:L28"/>
    <mergeCell ref="I29:L29"/>
    <mergeCell ref="I37:L37"/>
    <mergeCell ref="I38:L38"/>
    <mergeCell ref="I30:L30"/>
    <mergeCell ref="I31:L31"/>
    <mergeCell ref="I32:L32"/>
    <mergeCell ref="I35:L35"/>
    <mergeCell ref="I36:L3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CW181"/>
  <sheetViews>
    <sheetView showGridLines="0" topLeftCell="A144" zoomScale="50" zoomScaleNormal="50" workbookViewId="0">
      <selection activeCell="D15" sqref="D15"/>
    </sheetView>
  </sheetViews>
  <sheetFormatPr baseColWidth="10" defaultColWidth="10.42578125" defaultRowHeight="15" x14ac:dyDescent="0.25"/>
  <cols>
    <col min="1" max="1" width="2.7109375" style="7" customWidth="1"/>
    <col min="2" max="2" width="13.7109375" style="7" customWidth="1"/>
    <col min="3" max="3" width="130.7109375" style="7" customWidth="1"/>
    <col min="4" max="4" width="11" style="7" customWidth="1"/>
    <col min="5" max="5" width="11.7109375" style="7" bestFit="1" customWidth="1"/>
    <col min="6" max="6" width="14.7109375" style="7" customWidth="1"/>
    <col min="7" max="9" width="21.7109375" style="7" customWidth="1"/>
    <col min="10" max="10" width="21.7109375" customWidth="1"/>
    <col min="102" max="16384" width="10.42578125" style="7"/>
  </cols>
  <sheetData>
    <row r="2" spans="2:10" ht="52.15" customHeight="1" x14ac:dyDescent="0.25">
      <c r="B2" s="27" t="s">
        <v>950</v>
      </c>
    </row>
    <row r="3" spans="2:10" ht="6" customHeight="1" x14ac:dyDescent="0.25">
      <c r="B3" s="26"/>
    </row>
    <row r="4" spans="2:10" ht="22.5" x14ac:dyDescent="0.45">
      <c r="B4" s="8" t="s">
        <v>924</v>
      </c>
      <c r="C4" s="324" t="str">
        <f>'Gral. Instalaciones'!C4</f>
        <v>Refuncionalización edificio Cochabamba 54 - Etapa 2</v>
      </c>
      <c r="D4" s="8" t="s">
        <v>926</v>
      </c>
      <c r="E4" s="324" t="str">
        <f>'Gral. Instalaciones'!E4</f>
        <v>MMGyD</v>
      </c>
      <c r="F4" s="8"/>
      <c r="G4" s="28"/>
      <c r="H4" s="8" t="s">
        <v>1002</v>
      </c>
      <c r="I4" s="325"/>
      <c r="J4" s="325"/>
    </row>
    <row r="5" spans="2:10" x14ac:dyDescent="0.25">
      <c r="B5" s="12"/>
      <c r="C5" s="19" t="s">
        <v>19</v>
      </c>
      <c r="D5" s="13"/>
      <c r="E5" s="13"/>
      <c r="F5" s="13"/>
      <c r="G5" s="13"/>
      <c r="H5" s="13"/>
      <c r="I5" s="13"/>
    </row>
    <row r="6" spans="2:10" ht="26.25" thickBot="1" x14ac:dyDescent="0.3">
      <c r="B6" s="14" t="s">
        <v>930</v>
      </c>
      <c r="C6" s="25" t="s">
        <v>931</v>
      </c>
      <c r="D6" s="14" t="s">
        <v>951</v>
      </c>
      <c r="E6" s="14" t="s">
        <v>952</v>
      </c>
      <c r="F6" s="14" t="s">
        <v>953</v>
      </c>
      <c r="G6" s="132" t="s">
        <v>33</v>
      </c>
      <c r="H6" s="326" t="s">
        <v>34</v>
      </c>
      <c r="I6" s="132" t="s">
        <v>35</v>
      </c>
      <c r="J6" s="326" t="s">
        <v>36</v>
      </c>
    </row>
    <row r="7" spans="2:10" x14ac:dyDescent="0.25">
      <c r="B7" s="1"/>
      <c r="C7" s="1"/>
      <c r="D7" s="1"/>
      <c r="E7" s="1"/>
      <c r="F7" s="1"/>
      <c r="G7" s="1"/>
      <c r="H7" s="1"/>
      <c r="I7" s="1"/>
    </row>
    <row r="8" spans="2:10" x14ac:dyDescent="0.25">
      <c r="B8" s="9" t="s">
        <v>940</v>
      </c>
      <c r="C8" s="10" t="s">
        <v>19</v>
      </c>
      <c r="D8" s="11"/>
      <c r="E8" s="11"/>
      <c r="F8" s="10"/>
      <c r="G8" s="11"/>
      <c r="H8" s="11"/>
      <c r="I8" s="330"/>
      <c r="J8" s="330"/>
    </row>
    <row r="9" spans="2:10" x14ac:dyDescent="0.25">
      <c r="B9" s="35">
        <v>1</v>
      </c>
      <c r="C9" s="36" t="s">
        <v>1212</v>
      </c>
      <c r="D9" s="37"/>
      <c r="E9" s="37"/>
      <c r="F9" s="36"/>
      <c r="G9" s="38"/>
      <c r="H9" s="53">
        <f>SUM(G10:G34)</f>
        <v>0</v>
      </c>
      <c r="I9" s="441"/>
      <c r="J9" s="442">
        <f>SUM(I10:I34)</f>
        <v>0</v>
      </c>
    </row>
    <row r="10" spans="2:10" customFormat="1" x14ac:dyDescent="0.25">
      <c r="B10" s="92" t="s">
        <v>38</v>
      </c>
      <c r="C10" s="93" t="s">
        <v>1213</v>
      </c>
      <c r="D10" s="83" t="s">
        <v>1156</v>
      </c>
      <c r="E10" s="94">
        <v>1</v>
      </c>
      <c r="F10" s="95"/>
      <c r="G10" s="95">
        <f>+E10*F10</f>
        <v>0</v>
      </c>
      <c r="H10" s="83"/>
      <c r="I10" s="455"/>
      <c r="J10" s="455"/>
    </row>
    <row r="11" spans="2:10" customFormat="1" x14ac:dyDescent="0.25">
      <c r="B11" s="96" t="s">
        <v>41</v>
      </c>
      <c r="C11" s="71" t="s">
        <v>1214</v>
      </c>
      <c r="D11" s="82" t="s">
        <v>1156</v>
      </c>
      <c r="E11" s="97">
        <v>1</v>
      </c>
      <c r="F11" s="98"/>
      <c r="G11" s="98">
        <f t="shared" ref="G11:G34" si="0">+E11*F11</f>
        <v>0</v>
      </c>
      <c r="H11" s="82"/>
      <c r="I11" s="456"/>
      <c r="J11" s="456"/>
    </row>
    <row r="12" spans="2:10" customFormat="1" x14ac:dyDescent="0.25">
      <c r="B12" s="96" t="s">
        <v>43</v>
      </c>
      <c r="C12" s="71" t="s">
        <v>1215</v>
      </c>
      <c r="D12" s="82" t="s">
        <v>1156</v>
      </c>
      <c r="E12" s="97">
        <v>1</v>
      </c>
      <c r="F12" s="98"/>
      <c r="G12" s="98">
        <f t="shared" si="0"/>
        <v>0</v>
      </c>
      <c r="H12" s="82"/>
      <c r="I12" s="456"/>
      <c r="J12" s="456"/>
    </row>
    <row r="13" spans="2:10" customFormat="1" x14ac:dyDescent="0.25">
      <c r="B13" s="96" t="s">
        <v>45</v>
      </c>
      <c r="C13" s="71" t="s">
        <v>1216</v>
      </c>
      <c r="D13" s="82" t="s">
        <v>1156</v>
      </c>
      <c r="E13" s="97">
        <v>3</v>
      </c>
      <c r="F13" s="98"/>
      <c r="G13" s="98">
        <f t="shared" si="0"/>
        <v>0</v>
      </c>
      <c r="H13" s="82"/>
      <c r="I13" s="456"/>
      <c r="J13" s="456"/>
    </row>
    <row r="14" spans="2:10" customFormat="1" x14ac:dyDescent="0.25">
      <c r="B14" s="96" t="s">
        <v>48</v>
      </c>
      <c r="C14" s="71" t="s">
        <v>1217</v>
      </c>
      <c r="D14" s="82" t="s">
        <v>1156</v>
      </c>
      <c r="E14" s="97">
        <v>1</v>
      </c>
      <c r="F14" s="98"/>
      <c r="G14" s="98">
        <f t="shared" si="0"/>
        <v>0</v>
      </c>
      <c r="H14" s="82"/>
      <c r="I14" s="456"/>
      <c r="J14" s="456"/>
    </row>
    <row r="15" spans="2:10" customFormat="1" x14ac:dyDescent="0.25">
      <c r="B15" s="96" t="s">
        <v>51</v>
      </c>
      <c r="C15" s="71" t="s">
        <v>1218</v>
      </c>
      <c r="D15" s="82" t="s">
        <v>1156</v>
      </c>
      <c r="E15" s="97">
        <v>1</v>
      </c>
      <c r="F15" s="98"/>
      <c r="G15" s="98">
        <f t="shared" si="0"/>
        <v>0</v>
      </c>
      <c r="H15" s="82"/>
      <c r="I15" s="456"/>
      <c r="J15" s="456"/>
    </row>
    <row r="16" spans="2:10" customFormat="1" x14ac:dyDescent="0.25">
      <c r="B16" s="96" t="s">
        <v>1030</v>
      </c>
      <c r="C16" s="71" t="s">
        <v>1219</v>
      </c>
      <c r="D16" s="82" t="s">
        <v>1156</v>
      </c>
      <c r="E16" s="97">
        <v>1</v>
      </c>
      <c r="F16" s="98"/>
      <c r="G16" s="98">
        <f t="shared" si="0"/>
        <v>0</v>
      </c>
      <c r="H16" s="82"/>
      <c r="I16" s="456"/>
      <c r="J16" s="456"/>
    </row>
    <row r="17" spans="2:10" customFormat="1" x14ac:dyDescent="0.25">
      <c r="B17" s="96" t="s">
        <v>1035</v>
      </c>
      <c r="C17" s="71" t="s">
        <v>1220</v>
      </c>
      <c r="D17" s="82" t="s">
        <v>1156</v>
      </c>
      <c r="E17" s="97">
        <v>1</v>
      </c>
      <c r="F17" s="98"/>
      <c r="G17" s="98">
        <f t="shared" si="0"/>
        <v>0</v>
      </c>
      <c r="H17" s="82"/>
      <c r="I17" s="456"/>
      <c r="J17" s="456"/>
    </row>
    <row r="18" spans="2:10" customFormat="1" x14ac:dyDescent="0.25">
      <c r="B18" s="96" t="s">
        <v>1039</v>
      </c>
      <c r="C18" s="71" t="s">
        <v>1221</v>
      </c>
      <c r="D18" s="82" t="s">
        <v>1156</v>
      </c>
      <c r="E18" s="97">
        <v>1</v>
      </c>
      <c r="F18" s="98"/>
      <c r="G18" s="98">
        <f t="shared" si="0"/>
        <v>0</v>
      </c>
      <c r="H18" s="82"/>
      <c r="I18" s="456"/>
      <c r="J18" s="456"/>
    </row>
    <row r="19" spans="2:10" customFormat="1" x14ac:dyDescent="0.25">
      <c r="B19" s="96" t="s">
        <v>1043</v>
      </c>
      <c r="C19" s="71" t="s">
        <v>1222</v>
      </c>
      <c r="D19" s="82" t="s">
        <v>1156</v>
      </c>
      <c r="E19" s="97">
        <v>1</v>
      </c>
      <c r="F19" s="98"/>
      <c r="G19" s="98">
        <f t="shared" si="0"/>
        <v>0</v>
      </c>
      <c r="H19" s="82"/>
      <c r="I19" s="456"/>
      <c r="J19" s="456"/>
    </row>
    <row r="20" spans="2:10" customFormat="1" x14ac:dyDescent="0.25">
      <c r="B20" s="96" t="s">
        <v>1047</v>
      </c>
      <c r="C20" s="71" t="s">
        <v>1223</v>
      </c>
      <c r="D20" s="82" t="s">
        <v>1156</v>
      </c>
      <c r="E20" s="97">
        <v>1</v>
      </c>
      <c r="F20" s="98"/>
      <c r="G20" s="98">
        <f t="shared" si="0"/>
        <v>0</v>
      </c>
      <c r="H20" s="82"/>
      <c r="I20" s="456"/>
      <c r="J20" s="456"/>
    </row>
    <row r="21" spans="2:10" customFormat="1" x14ac:dyDescent="0.25">
      <c r="B21" s="96" t="s">
        <v>1051</v>
      </c>
      <c r="C21" s="71" t="s">
        <v>1224</v>
      </c>
      <c r="D21" s="82" t="s">
        <v>1156</v>
      </c>
      <c r="E21" s="97">
        <v>1</v>
      </c>
      <c r="F21" s="98"/>
      <c r="G21" s="98">
        <f t="shared" si="0"/>
        <v>0</v>
      </c>
      <c r="H21" s="82"/>
      <c r="I21" s="456"/>
      <c r="J21" s="456"/>
    </row>
    <row r="22" spans="2:10" customFormat="1" x14ac:dyDescent="0.25">
      <c r="B22" s="96" t="s">
        <v>1055</v>
      </c>
      <c r="C22" s="71" t="s">
        <v>1225</v>
      </c>
      <c r="D22" s="82" t="s">
        <v>1156</v>
      </c>
      <c r="E22" s="97">
        <v>1</v>
      </c>
      <c r="F22" s="98"/>
      <c r="G22" s="98">
        <f t="shared" si="0"/>
        <v>0</v>
      </c>
      <c r="H22" s="82"/>
      <c r="I22" s="456"/>
      <c r="J22" s="456"/>
    </row>
    <row r="23" spans="2:10" customFormat="1" x14ac:dyDescent="0.25">
      <c r="B23" s="96" t="s">
        <v>1059</v>
      </c>
      <c r="C23" s="71" t="s">
        <v>1226</v>
      </c>
      <c r="D23" s="82" t="s">
        <v>1156</v>
      </c>
      <c r="E23" s="97">
        <v>1</v>
      </c>
      <c r="F23" s="98"/>
      <c r="G23" s="98">
        <f t="shared" si="0"/>
        <v>0</v>
      </c>
      <c r="H23" s="82"/>
      <c r="I23" s="456"/>
      <c r="J23" s="456"/>
    </row>
    <row r="24" spans="2:10" customFormat="1" x14ac:dyDescent="0.25">
      <c r="B24" s="96" t="s">
        <v>1063</v>
      </c>
      <c r="C24" s="71" t="s">
        <v>1227</v>
      </c>
      <c r="D24" s="82" t="s">
        <v>1156</v>
      </c>
      <c r="E24" s="97">
        <v>1</v>
      </c>
      <c r="F24" s="98"/>
      <c r="G24" s="98">
        <f t="shared" si="0"/>
        <v>0</v>
      </c>
      <c r="H24" s="82"/>
      <c r="I24" s="456"/>
      <c r="J24" s="456"/>
    </row>
    <row r="25" spans="2:10" customFormat="1" x14ac:dyDescent="0.25">
      <c r="B25" s="96" t="s">
        <v>1067</v>
      </c>
      <c r="C25" s="71" t="s">
        <v>1228</v>
      </c>
      <c r="D25" s="82" t="s">
        <v>1156</v>
      </c>
      <c r="E25" s="97">
        <v>1</v>
      </c>
      <c r="F25" s="98"/>
      <c r="G25" s="98">
        <f t="shared" si="0"/>
        <v>0</v>
      </c>
      <c r="H25" s="82"/>
      <c r="I25" s="456"/>
      <c r="J25" s="456"/>
    </row>
    <row r="26" spans="2:10" customFormat="1" x14ac:dyDescent="0.25">
      <c r="B26" s="96" t="s">
        <v>1071</v>
      </c>
      <c r="C26" s="71" t="s">
        <v>1229</v>
      </c>
      <c r="D26" s="82" t="s">
        <v>1156</v>
      </c>
      <c r="E26" s="97">
        <v>1</v>
      </c>
      <c r="F26" s="98"/>
      <c r="G26" s="98">
        <f t="shared" si="0"/>
        <v>0</v>
      </c>
      <c r="H26" s="82"/>
      <c r="I26" s="456"/>
      <c r="J26" s="456"/>
    </row>
    <row r="27" spans="2:10" customFormat="1" x14ac:dyDescent="0.25">
      <c r="B27" s="96" t="s">
        <v>1075</v>
      </c>
      <c r="C27" s="71" t="s">
        <v>1230</v>
      </c>
      <c r="D27" s="82" t="s">
        <v>1156</v>
      </c>
      <c r="E27" s="97">
        <v>1</v>
      </c>
      <c r="F27" s="98"/>
      <c r="G27" s="98">
        <f t="shared" si="0"/>
        <v>0</v>
      </c>
      <c r="H27" s="82"/>
      <c r="I27" s="456"/>
      <c r="J27" s="456"/>
    </row>
    <row r="28" spans="2:10" customFormat="1" x14ac:dyDescent="0.25">
      <c r="B28" s="96" t="s">
        <v>1079</v>
      </c>
      <c r="C28" s="71" t="s">
        <v>1231</v>
      </c>
      <c r="D28" s="82" t="s">
        <v>1156</v>
      </c>
      <c r="E28" s="97">
        <v>1</v>
      </c>
      <c r="F28" s="98"/>
      <c r="G28" s="98">
        <f t="shared" si="0"/>
        <v>0</v>
      </c>
      <c r="H28" s="82"/>
      <c r="I28" s="456"/>
      <c r="J28" s="456"/>
    </row>
    <row r="29" spans="2:10" customFormat="1" x14ac:dyDescent="0.25">
      <c r="B29" s="96" t="s">
        <v>1082</v>
      </c>
      <c r="C29" s="71" t="s">
        <v>1232</v>
      </c>
      <c r="D29" s="82" t="s">
        <v>1156</v>
      </c>
      <c r="E29" s="97">
        <v>1</v>
      </c>
      <c r="F29" s="98"/>
      <c r="G29" s="98">
        <f t="shared" si="0"/>
        <v>0</v>
      </c>
      <c r="H29" s="82"/>
      <c r="I29" s="456"/>
      <c r="J29" s="456"/>
    </row>
    <row r="30" spans="2:10" customFormat="1" x14ac:dyDescent="0.25">
      <c r="B30" s="96" t="s">
        <v>1233</v>
      </c>
      <c r="C30" s="71" t="s">
        <v>1234</v>
      </c>
      <c r="D30" s="82" t="s">
        <v>1156</v>
      </c>
      <c r="E30" s="97">
        <v>1</v>
      </c>
      <c r="F30" s="98"/>
      <c r="G30" s="98">
        <f t="shared" si="0"/>
        <v>0</v>
      </c>
      <c r="H30" s="82"/>
      <c r="I30" s="456"/>
      <c r="J30" s="456"/>
    </row>
    <row r="31" spans="2:10" customFormat="1" x14ac:dyDescent="0.25">
      <c r="B31" s="96" t="s">
        <v>1235</v>
      </c>
      <c r="C31" s="71" t="s">
        <v>1236</v>
      </c>
      <c r="D31" s="82" t="s">
        <v>1156</v>
      </c>
      <c r="E31" s="97">
        <v>1</v>
      </c>
      <c r="F31" s="98"/>
      <c r="G31" s="98">
        <f t="shared" si="0"/>
        <v>0</v>
      </c>
      <c r="H31" s="82"/>
      <c r="I31" s="456"/>
      <c r="J31" s="456"/>
    </row>
    <row r="32" spans="2:10" customFormat="1" x14ac:dyDescent="0.25">
      <c r="B32" s="96" t="s">
        <v>1237</v>
      </c>
      <c r="C32" s="99" t="s">
        <v>1238</v>
      </c>
      <c r="D32" s="82" t="s">
        <v>1156</v>
      </c>
      <c r="E32" s="97">
        <v>1</v>
      </c>
      <c r="F32" s="98"/>
      <c r="G32" s="98">
        <f t="shared" si="0"/>
        <v>0</v>
      </c>
      <c r="H32" s="82"/>
      <c r="I32" s="456"/>
      <c r="J32" s="456"/>
    </row>
    <row r="33" spans="2:10" customFormat="1" x14ac:dyDescent="0.25">
      <c r="B33" s="96" t="s">
        <v>1239</v>
      </c>
      <c r="C33" s="99" t="s">
        <v>1240</v>
      </c>
      <c r="D33" s="82" t="s">
        <v>1156</v>
      </c>
      <c r="E33" s="97">
        <v>1</v>
      </c>
      <c r="F33" s="98"/>
      <c r="G33" s="98">
        <f t="shared" si="0"/>
        <v>0</v>
      </c>
      <c r="H33" s="82"/>
      <c r="I33" s="456"/>
      <c r="J33" s="456"/>
    </row>
    <row r="34" spans="2:10" customFormat="1" x14ac:dyDescent="0.25">
      <c r="B34" s="96" t="s">
        <v>1241</v>
      </c>
      <c r="C34" s="71" t="s">
        <v>1242</v>
      </c>
      <c r="D34" s="82" t="s">
        <v>1243</v>
      </c>
      <c r="E34" s="97">
        <v>1</v>
      </c>
      <c r="F34" s="98"/>
      <c r="G34" s="98">
        <f t="shared" si="0"/>
        <v>0</v>
      </c>
      <c r="H34" s="82"/>
      <c r="I34" s="456"/>
      <c r="J34" s="456"/>
    </row>
    <row r="35" spans="2:10" x14ac:dyDescent="0.25">
      <c r="B35" s="35">
        <v>2</v>
      </c>
      <c r="C35" s="36" t="s">
        <v>1244</v>
      </c>
      <c r="D35" s="37"/>
      <c r="E35" s="37"/>
      <c r="F35" s="36"/>
      <c r="G35" s="38"/>
      <c r="H35" s="53">
        <f>SUM(G36:G47)</f>
        <v>0</v>
      </c>
      <c r="I35" s="441"/>
      <c r="J35" s="442">
        <f>SUM(I36:I46)</f>
        <v>0</v>
      </c>
    </row>
    <row r="36" spans="2:10" x14ac:dyDescent="0.25">
      <c r="B36" s="76" t="s">
        <v>56</v>
      </c>
      <c r="C36" s="77" t="s">
        <v>1245</v>
      </c>
      <c r="D36" s="83" t="s">
        <v>1156</v>
      </c>
      <c r="E36" s="94">
        <v>1</v>
      </c>
      <c r="F36" s="95"/>
      <c r="G36" s="95">
        <f t="shared" ref="G36:G47" si="1">+E36*F36</f>
        <v>0</v>
      </c>
      <c r="H36" s="83"/>
      <c r="I36" s="455"/>
      <c r="J36" s="455"/>
    </row>
    <row r="37" spans="2:10" x14ac:dyDescent="0.25">
      <c r="B37" s="533" t="s">
        <v>88</v>
      </c>
      <c r="C37" s="534" t="s">
        <v>1246</v>
      </c>
      <c r="D37" s="535" t="s">
        <v>1243</v>
      </c>
      <c r="E37" s="536">
        <v>1</v>
      </c>
      <c r="F37" s="98"/>
      <c r="G37" s="98">
        <f t="shared" si="1"/>
        <v>0</v>
      </c>
      <c r="H37" s="82"/>
      <c r="I37" s="456"/>
      <c r="J37" s="456"/>
    </row>
    <row r="38" spans="2:10" x14ac:dyDescent="0.25">
      <c r="B38" s="70" t="s">
        <v>123</v>
      </c>
      <c r="C38" s="71" t="s">
        <v>1247</v>
      </c>
      <c r="D38" s="82" t="s">
        <v>1156</v>
      </c>
      <c r="E38" s="97">
        <v>4</v>
      </c>
      <c r="F38" s="98"/>
      <c r="G38" s="98">
        <f t="shared" si="1"/>
        <v>0</v>
      </c>
      <c r="H38" s="82"/>
      <c r="I38" s="456"/>
      <c r="J38" s="456"/>
    </row>
    <row r="39" spans="2:10" x14ac:dyDescent="0.25">
      <c r="B39" s="533" t="s">
        <v>128</v>
      </c>
      <c r="C39" s="71" t="s">
        <v>1248</v>
      </c>
      <c r="D39" s="82" t="s">
        <v>1156</v>
      </c>
      <c r="E39" s="97">
        <v>3</v>
      </c>
      <c r="F39" s="98"/>
      <c r="G39" s="98">
        <f t="shared" si="1"/>
        <v>0</v>
      </c>
      <c r="H39" s="82"/>
      <c r="I39" s="456"/>
      <c r="J39" s="456"/>
    </row>
    <row r="40" spans="2:10" x14ac:dyDescent="0.25">
      <c r="B40" s="70" t="s">
        <v>149</v>
      </c>
      <c r="C40" s="71" t="s">
        <v>1249</v>
      </c>
      <c r="D40" s="82" t="s">
        <v>270</v>
      </c>
      <c r="E40" s="97">
        <v>10</v>
      </c>
      <c r="F40" s="98"/>
      <c r="G40" s="98">
        <f t="shared" si="1"/>
        <v>0</v>
      </c>
      <c r="H40" s="82"/>
      <c r="I40" s="456"/>
      <c r="J40" s="456"/>
    </row>
    <row r="41" spans="2:10" x14ac:dyDescent="0.25">
      <c r="B41" s="533" t="s">
        <v>163</v>
      </c>
      <c r="C41" s="71" t="s">
        <v>1250</v>
      </c>
      <c r="D41" s="82" t="s">
        <v>270</v>
      </c>
      <c r="E41" s="97">
        <v>35</v>
      </c>
      <c r="F41" s="98"/>
      <c r="G41" s="98">
        <f t="shared" si="1"/>
        <v>0</v>
      </c>
      <c r="H41" s="82"/>
      <c r="I41" s="456"/>
      <c r="J41" s="456"/>
    </row>
    <row r="42" spans="2:10" x14ac:dyDescent="0.25">
      <c r="B42" s="70" t="s">
        <v>192</v>
      </c>
      <c r="C42" s="71" t="s">
        <v>1251</v>
      </c>
      <c r="D42" s="82" t="s">
        <v>270</v>
      </c>
      <c r="E42" s="97">
        <v>80</v>
      </c>
      <c r="F42" s="98"/>
      <c r="G42" s="98">
        <f t="shared" si="1"/>
        <v>0</v>
      </c>
      <c r="H42" s="82"/>
      <c r="I42" s="456"/>
      <c r="J42" s="456"/>
    </row>
    <row r="43" spans="2:10" x14ac:dyDescent="0.25">
      <c r="B43" s="533" t="s">
        <v>1102</v>
      </c>
      <c r="C43" s="71" t="s">
        <v>1252</v>
      </c>
      <c r="D43" s="82" t="s">
        <v>270</v>
      </c>
      <c r="E43" s="97">
        <v>40</v>
      </c>
      <c r="F43" s="98"/>
      <c r="G43" s="98">
        <f t="shared" si="1"/>
        <v>0</v>
      </c>
      <c r="H43" s="82"/>
      <c r="I43" s="456"/>
      <c r="J43" s="456"/>
    </row>
    <row r="44" spans="2:10" x14ac:dyDescent="0.25">
      <c r="B44" s="70" t="s">
        <v>1106</v>
      </c>
      <c r="C44" s="71" t="s">
        <v>1253</v>
      </c>
      <c r="D44" s="82" t="s">
        <v>270</v>
      </c>
      <c r="E44" s="97">
        <v>90</v>
      </c>
      <c r="F44" s="98"/>
      <c r="G44" s="98">
        <f t="shared" si="1"/>
        <v>0</v>
      </c>
      <c r="H44" s="82"/>
      <c r="I44" s="456"/>
      <c r="J44" s="456"/>
    </row>
    <row r="45" spans="2:10" x14ac:dyDescent="0.25">
      <c r="B45" s="533" t="s">
        <v>1109</v>
      </c>
      <c r="C45" s="71" t="s">
        <v>1254</v>
      </c>
      <c r="D45" s="82" t="s">
        <v>50</v>
      </c>
      <c r="E45" s="100">
        <v>1</v>
      </c>
      <c r="F45" s="98"/>
      <c r="G45" s="98">
        <f t="shared" si="1"/>
        <v>0</v>
      </c>
      <c r="H45" s="82"/>
      <c r="I45" s="456"/>
      <c r="J45" s="456"/>
    </row>
    <row r="46" spans="2:10" x14ac:dyDescent="0.25">
      <c r="B46" s="70" t="s">
        <v>1112</v>
      </c>
      <c r="C46" s="71" t="s">
        <v>1255</v>
      </c>
      <c r="D46" s="82" t="s">
        <v>270</v>
      </c>
      <c r="E46" s="100">
        <v>23.5</v>
      </c>
      <c r="F46" s="98"/>
      <c r="G46" s="98">
        <f t="shared" si="1"/>
        <v>0</v>
      </c>
      <c r="H46" s="102"/>
      <c r="I46" s="457"/>
      <c r="J46" s="457"/>
    </row>
    <row r="47" spans="2:10" x14ac:dyDescent="0.25">
      <c r="B47" s="533" t="s">
        <v>1118</v>
      </c>
      <c r="C47" s="101" t="s">
        <v>1256</v>
      </c>
      <c r="D47" s="102" t="s">
        <v>1156</v>
      </c>
      <c r="E47" s="103">
        <v>2</v>
      </c>
      <c r="F47" s="104"/>
      <c r="G47" s="104">
        <f t="shared" si="1"/>
        <v>0</v>
      </c>
      <c r="H47" s="537"/>
      <c r="I47" s="465"/>
      <c r="J47" s="465"/>
    </row>
    <row r="48" spans="2:10" x14ac:dyDescent="0.25">
      <c r="B48" s="35">
        <v>3</v>
      </c>
      <c r="C48" s="36" t="s">
        <v>1257</v>
      </c>
      <c r="D48" s="37"/>
      <c r="E48" s="37"/>
      <c r="F48" s="36"/>
      <c r="G48" s="38"/>
      <c r="H48" s="53">
        <f>SUM(G49:G56)</f>
        <v>0</v>
      </c>
      <c r="I48" s="441"/>
      <c r="J48" s="442">
        <f>SUM(I49:I55)</f>
        <v>0</v>
      </c>
    </row>
    <row r="49" spans="2:10" customFormat="1" x14ac:dyDescent="0.25">
      <c r="B49" s="92" t="s">
        <v>209</v>
      </c>
      <c r="C49" s="93" t="s">
        <v>1258</v>
      </c>
      <c r="D49" s="83" t="s">
        <v>270</v>
      </c>
      <c r="E49" s="94">
        <v>320</v>
      </c>
      <c r="F49" s="95"/>
      <c r="G49" s="95">
        <f t="shared" ref="G49:G56" si="2">+E49*F49</f>
        <v>0</v>
      </c>
      <c r="H49" s="83"/>
      <c r="I49" s="455"/>
      <c r="J49" s="455"/>
    </row>
    <row r="50" spans="2:10" customFormat="1" x14ac:dyDescent="0.25">
      <c r="B50" s="96" t="s">
        <v>217</v>
      </c>
      <c r="C50" s="71" t="s">
        <v>1259</v>
      </c>
      <c r="D50" s="82" t="s">
        <v>270</v>
      </c>
      <c r="E50" s="97">
        <v>180</v>
      </c>
      <c r="F50" s="98"/>
      <c r="G50" s="98">
        <f t="shared" si="2"/>
        <v>0</v>
      </c>
      <c r="H50" s="82"/>
      <c r="I50" s="456"/>
      <c r="J50" s="456"/>
    </row>
    <row r="51" spans="2:10" customFormat="1" x14ac:dyDescent="0.25">
      <c r="B51" s="96" t="s">
        <v>231</v>
      </c>
      <c r="C51" s="71" t="s">
        <v>1260</v>
      </c>
      <c r="D51" s="82" t="s">
        <v>270</v>
      </c>
      <c r="E51" s="97">
        <v>160</v>
      </c>
      <c r="F51" s="98"/>
      <c r="G51" s="98">
        <f t="shared" si="2"/>
        <v>0</v>
      </c>
      <c r="H51" s="82"/>
      <c r="I51" s="456"/>
      <c r="J51" s="456"/>
    </row>
    <row r="52" spans="2:10" customFormat="1" x14ac:dyDescent="0.25">
      <c r="B52" s="96" t="s">
        <v>243</v>
      </c>
      <c r="C52" s="71" t="s">
        <v>1261</v>
      </c>
      <c r="D52" s="82" t="s">
        <v>270</v>
      </c>
      <c r="E52" s="97">
        <v>25</v>
      </c>
      <c r="F52" s="98"/>
      <c r="G52" s="98">
        <f t="shared" si="2"/>
        <v>0</v>
      </c>
      <c r="H52" s="82"/>
      <c r="I52" s="456"/>
      <c r="J52" s="456"/>
    </row>
    <row r="53" spans="2:10" customFormat="1" x14ac:dyDescent="0.25">
      <c r="B53" s="96" t="s">
        <v>252</v>
      </c>
      <c r="C53" s="71" t="s">
        <v>1262</v>
      </c>
      <c r="D53" s="82" t="s">
        <v>270</v>
      </c>
      <c r="E53" s="97">
        <v>250</v>
      </c>
      <c r="F53" s="98"/>
      <c r="G53" s="98">
        <f t="shared" si="2"/>
        <v>0</v>
      </c>
      <c r="H53" s="82"/>
      <c r="I53" s="456"/>
      <c r="J53" s="456"/>
    </row>
    <row r="54" spans="2:10" customFormat="1" x14ac:dyDescent="0.25">
      <c r="B54" s="96" t="s">
        <v>1263</v>
      </c>
      <c r="C54" s="71" t="s">
        <v>1264</v>
      </c>
      <c r="D54" s="82" t="s">
        <v>270</v>
      </c>
      <c r="E54" s="97">
        <v>25</v>
      </c>
      <c r="F54" s="98"/>
      <c r="G54" s="98">
        <f t="shared" si="2"/>
        <v>0</v>
      </c>
      <c r="H54" s="82"/>
      <c r="I54" s="456"/>
      <c r="J54" s="456"/>
    </row>
    <row r="55" spans="2:10" customFormat="1" x14ac:dyDescent="0.25">
      <c r="B55" s="96" t="s">
        <v>1265</v>
      </c>
      <c r="C55" s="71" t="s">
        <v>1266</v>
      </c>
      <c r="D55" s="82" t="s">
        <v>270</v>
      </c>
      <c r="E55" s="97">
        <v>140</v>
      </c>
      <c r="F55" s="98"/>
      <c r="G55" s="98">
        <f t="shared" si="2"/>
        <v>0</v>
      </c>
      <c r="H55" s="82"/>
      <c r="I55" s="456"/>
      <c r="J55" s="456"/>
    </row>
    <row r="56" spans="2:10" customFormat="1" x14ac:dyDescent="0.25">
      <c r="B56" s="96" t="s">
        <v>1267</v>
      </c>
      <c r="C56" s="101" t="s">
        <v>1268</v>
      </c>
      <c r="D56" s="102" t="s">
        <v>270</v>
      </c>
      <c r="E56" s="103">
        <v>120</v>
      </c>
      <c r="F56" s="104"/>
      <c r="G56" s="104">
        <f t="shared" si="2"/>
        <v>0</v>
      </c>
      <c r="H56" s="82"/>
      <c r="I56" s="465"/>
      <c r="J56" s="465"/>
    </row>
    <row r="57" spans="2:10" x14ac:dyDescent="0.25">
      <c r="B57" s="35">
        <v>4</v>
      </c>
      <c r="C57" s="36" t="s">
        <v>1269</v>
      </c>
      <c r="D57" s="37"/>
      <c r="E57" s="37"/>
      <c r="F57" s="36"/>
      <c r="G57" s="38"/>
      <c r="H57" s="53">
        <f>SUM(G58:G77)</f>
        <v>0</v>
      </c>
      <c r="I57" s="441"/>
      <c r="J57" s="442">
        <f>SUM(I58:I77)</f>
        <v>0</v>
      </c>
    </row>
    <row r="58" spans="2:10" customFormat="1" x14ac:dyDescent="0.25">
      <c r="B58" s="92" t="s">
        <v>289</v>
      </c>
      <c r="C58" s="93" t="s">
        <v>1270</v>
      </c>
      <c r="D58" s="83" t="s">
        <v>270</v>
      </c>
      <c r="E58" s="105">
        <v>95</v>
      </c>
      <c r="F58" s="95"/>
      <c r="G58" s="95">
        <f t="shared" ref="G58:G77" si="3">+E58*F58</f>
        <v>0</v>
      </c>
      <c r="H58" s="83"/>
      <c r="I58" s="455"/>
      <c r="J58" s="455"/>
    </row>
    <row r="59" spans="2:10" customFormat="1" x14ac:dyDescent="0.25">
      <c r="B59" s="96" t="s">
        <v>297</v>
      </c>
      <c r="C59" s="71" t="s">
        <v>1271</v>
      </c>
      <c r="D59" s="82" t="s">
        <v>270</v>
      </c>
      <c r="E59" s="100">
        <v>95</v>
      </c>
      <c r="F59" s="98"/>
      <c r="G59" s="98">
        <f t="shared" si="3"/>
        <v>0</v>
      </c>
      <c r="H59" s="82"/>
      <c r="I59" s="456"/>
      <c r="J59" s="456"/>
    </row>
    <row r="60" spans="2:10" customFormat="1" x14ac:dyDescent="0.25">
      <c r="B60" s="96" t="s">
        <v>307</v>
      </c>
      <c r="C60" s="71" t="s">
        <v>1272</v>
      </c>
      <c r="D60" s="82" t="s">
        <v>270</v>
      </c>
      <c r="E60" s="97">
        <v>9</v>
      </c>
      <c r="F60" s="98"/>
      <c r="G60" s="98">
        <f t="shared" si="3"/>
        <v>0</v>
      </c>
      <c r="H60" s="82"/>
      <c r="I60" s="456"/>
      <c r="J60" s="456"/>
    </row>
    <row r="61" spans="2:10" customFormat="1" x14ac:dyDescent="0.25">
      <c r="B61" s="96" t="s">
        <v>1273</v>
      </c>
      <c r="C61" s="71" t="s">
        <v>1274</v>
      </c>
      <c r="D61" s="82" t="s">
        <v>270</v>
      </c>
      <c r="E61" s="97">
        <v>9</v>
      </c>
      <c r="F61" s="98"/>
      <c r="G61" s="98">
        <f t="shared" si="3"/>
        <v>0</v>
      </c>
      <c r="H61" s="82"/>
      <c r="I61" s="456"/>
      <c r="J61" s="456"/>
    </row>
    <row r="62" spans="2:10" customFormat="1" x14ac:dyDescent="0.25">
      <c r="B62" s="96" t="s">
        <v>1275</v>
      </c>
      <c r="C62" s="71" t="s">
        <v>1276</v>
      </c>
      <c r="D62" s="82" t="s">
        <v>270</v>
      </c>
      <c r="E62" s="97">
        <v>41</v>
      </c>
      <c r="F62" s="98"/>
      <c r="G62" s="98">
        <f t="shared" si="3"/>
        <v>0</v>
      </c>
      <c r="H62" s="82"/>
      <c r="I62" s="456"/>
      <c r="J62" s="456"/>
    </row>
    <row r="63" spans="2:10" customFormat="1" x14ac:dyDescent="0.25">
      <c r="B63" s="96" t="s">
        <v>1277</v>
      </c>
      <c r="C63" s="71" t="s">
        <v>1278</v>
      </c>
      <c r="D63" s="82" t="s">
        <v>270</v>
      </c>
      <c r="E63" s="97">
        <v>41</v>
      </c>
      <c r="F63" s="98"/>
      <c r="G63" s="98">
        <f t="shared" si="3"/>
        <v>0</v>
      </c>
      <c r="H63" s="82"/>
      <c r="I63" s="456"/>
      <c r="J63" s="456"/>
    </row>
    <row r="64" spans="2:10" customFormat="1" x14ac:dyDescent="0.25">
      <c r="B64" s="96" t="s">
        <v>1279</v>
      </c>
      <c r="C64" s="71" t="s">
        <v>1280</v>
      </c>
      <c r="D64" s="82" t="s">
        <v>50</v>
      </c>
      <c r="E64" s="97">
        <v>1</v>
      </c>
      <c r="F64" s="98"/>
      <c r="G64" s="98">
        <f t="shared" si="3"/>
        <v>0</v>
      </c>
      <c r="H64" s="82"/>
      <c r="I64" s="456"/>
      <c r="J64" s="456"/>
    </row>
    <row r="65" spans="2:10" customFormat="1" x14ac:dyDescent="0.25">
      <c r="B65" s="96" t="s">
        <v>1281</v>
      </c>
      <c r="C65" s="71" t="s">
        <v>1282</v>
      </c>
      <c r="D65" s="82" t="s">
        <v>270</v>
      </c>
      <c r="E65" s="100">
        <v>28</v>
      </c>
      <c r="F65" s="98"/>
      <c r="G65" s="98">
        <f t="shared" si="3"/>
        <v>0</v>
      </c>
      <c r="H65" s="82"/>
      <c r="I65" s="456"/>
      <c r="J65" s="456"/>
    </row>
    <row r="66" spans="2:10" customFormat="1" x14ac:dyDescent="0.25">
      <c r="B66" s="96" t="s">
        <v>1283</v>
      </c>
      <c r="C66" s="71" t="s">
        <v>1284</v>
      </c>
      <c r="D66" s="82" t="s">
        <v>270</v>
      </c>
      <c r="E66" s="97">
        <v>209</v>
      </c>
      <c r="F66" s="98"/>
      <c r="G66" s="98">
        <f t="shared" si="3"/>
        <v>0</v>
      </c>
      <c r="H66" s="82"/>
      <c r="I66" s="456"/>
      <c r="J66" s="456"/>
    </row>
    <row r="67" spans="2:10" customFormat="1" x14ac:dyDescent="0.25">
      <c r="B67" s="96" t="s">
        <v>1285</v>
      </c>
      <c r="C67" s="71" t="s">
        <v>1286</v>
      </c>
      <c r="D67" s="82" t="s">
        <v>270</v>
      </c>
      <c r="E67" s="100">
        <v>235</v>
      </c>
      <c r="F67" s="98"/>
      <c r="G67" s="98">
        <f t="shared" si="3"/>
        <v>0</v>
      </c>
      <c r="H67" s="82"/>
      <c r="I67" s="456"/>
      <c r="J67" s="456"/>
    </row>
    <row r="68" spans="2:10" customFormat="1" x14ac:dyDescent="0.25">
      <c r="B68" s="96" t="s">
        <v>1287</v>
      </c>
      <c r="C68" s="71" t="s">
        <v>1288</v>
      </c>
      <c r="D68" s="82" t="s">
        <v>270</v>
      </c>
      <c r="E68" s="97">
        <v>20</v>
      </c>
      <c r="F68" s="98"/>
      <c r="G68" s="98">
        <f t="shared" si="3"/>
        <v>0</v>
      </c>
      <c r="H68" s="82"/>
      <c r="I68" s="456"/>
      <c r="J68" s="456"/>
    </row>
    <row r="69" spans="2:10" customFormat="1" x14ac:dyDescent="0.25">
      <c r="B69" s="96" t="s">
        <v>1289</v>
      </c>
      <c r="C69" s="71" t="s">
        <v>1290</v>
      </c>
      <c r="D69" s="82" t="s">
        <v>50</v>
      </c>
      <c r="E69" s="97">
        <v>1</v>
      </c>
      <c r="F69" s="98"/>
      <c r="G69" s="98">
        <f t="shared" si="3"/>
        <v>0</v>
      </c>
      <c r="H69" s="82"/>
      <c r="I69" s="456"/>
      <c r="J69" s="456"/>
    </row>
    <row r="70" spans="2:10" customFormat="1" x14ac:dyDescent="0.25">
      <c r="B70" s="96" t="s">
        <v>1291</v>
      </c>
      <c r="C70" s="71" t="s">
        <v>1292</v>
      </c>
      <c r="D70" s="82" t="s">
        <v>270</v>
      </c>
      <c r="E70" s="100">
        <v>260</v>
      </c>
      <c r="F70" s="98"/>
      <c r="G70" s="98">
        <f t="shared" si="3"/>
        <v>0</v>
      </c>
      <c r="H70" s="82"/>
      <c r="I70" s="456"/>
      <c r="J70" s="456"/>
    </row>
    <row r="71" spans="2:10" customFormat="1" x14ac:dyDescent="0.25">
      <c r="B71" s="96" t="s">
        <v>1293</v>
      </c>
      <c r="C71" s="71" t="s">
        <v>1294</v>
      </c>
      <c r="D71" s="82" t="s">
        <v>270</v>
      </c>
      <c r="E71" s="100">
        <v>34</v>
      </c>
      <c r="F71" s="98"/>
      <c r="G71" s="98">
        <f t="shared" si="3"/>
        <v>0</v>
      </c>
      <c r="H71" s="82"/>
      <c r="I71" s="456"/>
      <c r="J71" s="456"/>
    </row>
    <row r="72" spans="2:10" customFormat="1" x14ac:dyDescent="0.25">
      <c r="B72" s="96" t="s">
        <v>1295</v>
      </c>
      <c r="C72" s="71" t="s">
        <v>1296</v>
      </c>
      <c r="D72" s="82" t="s">
        <v>270</v>
      </c>
      <c r="E72" s="97">
        <v>62</v>
      </c>
      <c r="F72" s="98"/>
      <c r="G72" s="98">
        <f t="shared" si="3"/>
        <v>0</v>
      </c>
      <c r="H72" s="82"/>
      <c r="I72" s="456"/>
      <c r="J72" s="456"/>
    </row>
    <row r="73" spans="2:10" customFormat="1" x14ac:dyDescent="0.25">
      <c r="B73" s="96" t="s">
        <v>1297</v>
      </c>
      <c r="C73" s="71" t="s">
        <v>1298</v>
      </c>
      <c r="D73" s="82" t="s">
        <v>50</v>
      </c>
      <c r="E73" s="97">
        <v>1</v>
      </c>
      <c r="F73" s="98"/>
      <c r="G73" s="98">
        <f t="shared" si="3"/>
        <v>0</v>
      </c>
      <c r="H73" s="82"/>
      <c r="I73" s="456"/>
      <c r="J73" s="456"/>
    </row>
    <row r="74" spans="2:10" customFormat="1" x14ac:dyDescent="0.25">
      <c r="B74" s="96" t="s">
        <v>1299</v>
      </c>
      <c r="C74" s="99" t="s">
        <v>1300</v>
      </c>
      <c r="D74" s="82" t="s">
        <v>270</v>
      </c>
      <c r="E74" s="97">
        <v>534</v>
      </c>
      <c r="F74" s="98"/>
      <c r="G74" s="98">
        <f t="shared" si="3"/>
        <v>0</v>
      </c>
      <c r="H74" s="82"/>
      <c r="I74" s="456"/>
      <c r="J74" s="456"/>
    </row>
    <row r="75" spans="2:10" customFormat="1" x14ac:dyDescent="0.25">
      <c r="B75" s="96" t="s">
        <v>1301</v>
      </c>
      <c r="C75" s="71" t="s">
        <v>1302</v>
      </c>
      <c r="D75" s="82" t="s">
        <v>1156</v>
      </c>
      <c r="E75" s="97">
        <v>1</v>
      </c>
      <c r="F75" s="98"/>
      <c r="G75" s="98">
        <f t="shared" si="3"/>
        <v>0</v>
      </c>
      <c r="H75" s="82"/>
      <c r="I75" s="456"/>
      <c r="J75" s="456"/>
    </row>
    <row r="76" spans="2:10" customFormat="1" x14ac:dyDescent="0.25">
      <c r="B76" s="96" t="s">
        <v>1303</v>
      </c>
      <c r="C76" s="99" t="s">
        <v>1304</v>
      </c>
      <c r="D76" s="82" t="s">
        <v>1156</v>
      </c>
      <c r="E76" s="97">
        <v>41</v>
      </c>
      <c r="F76" s="98"/>
      <c r="G76" s="98">
        <f t="shared" si="3"/>
        <v>0</v>
      </c>
      <c r="H76" s="82"/>
      <c r="I76" s="456"/>
      <c r="J76" s="456"/>
    </row>
    <row r="77" spans="2:10" customFormat="1" x14ac:dyDescent="0.25">
      <c r="B77" s="96" t="s">
        <v>1305</v>
      </c>
      <c r="C77" s="71" t="s">
        <v>1306</v>
      </c>
      <c r="D77" s="82" t="s">
        <v>1156</v>
      </c>
      <c r="E77" s="97">
        <v>46</v>
      </c>
      <c r="F77" s="98"/>
      <c r="G77" s="98">
        <f t="shared" si="3"/>
        <v>0</v>
      </c>
      <c r="H77" s="82"/>
      <c r="I77" s="456"/>
      <c r="J77" s="456"/>
    </row>
    <row r="78" spans="2:10" x14ac:dyDescent="0.25">
      <c r="B78" s="35">
        <v>5</v>
      </c>
      <c r="C78" s="36" t="s">
        <v>1307</v>
      </c>
      <c r="D78" s="37"/>
      <c r="E78" s="37"/>
      <c r="F78" s="36"/>
      <c r="G78" s="38"/>
      <c r="H78" s="53">
        <f>SUM(G79:G94)</f>
        <v>0</v>
      </c>
      <c r="I78" s="441"/>
      <c r="J78" s="442">
        <f>SUM(I79:I94)</f>
        <v>0</v>
      </c>
    </row>
    <row r="79" spans="2:10" customFormat="1" x14ac:dyDescent="0.25">
      <c r="B79" s="92" t="s">
        <v>353</v>
      </c>
      <c r="C79" s="93" t="s">
        <v>1308</v>
      </c>
      <c r="D79" s="83" t="s">
        <v>1156</v>
      </c>
      <c r="E79" s="94">
        <v>96</v>
      </c>
      <c r="F79" s="95"/>
      <c r="G79" s="95">
        <f t="shared" ref="G79:G94" si="4">+E79*F79</f>
        <v>0</v>
      </c>
      <c r="H79" s="83"/>
      <c r="I79" s="455"/>
      <c r="J79" s="455"/>
    </row>
    <row r="80" spans="2:10" customFormat="1" x14ac:dyDescent="0.25">
      <c r="B80" s="96" t="s">
        <v>355</v>
      </c>
      <c r="C80" s="71" t="s">
        <v>1309</v>
      </c>
      <c r="D80" s="82" t="s">
        <v>1156</v>
      </c>
      <c r="E80" s="97">
        <v>11</v>
      </c>
      <c r="F80" s="98"/>
      <c r="G80" s="98">
        <f t="shared" si="4"/>
        <v>0</v>
      </c>
      <c r="H80" s="82"/>
      <c r="I80" s="456"/>
      <c r="J80" s="456"/>
    </row>
    <row r="81" spans="2:10" customFormat="1" x14ac:dyDescent="0.25">
      <c r="B81" s="96" t="s">
        <v>357</v>
      </c>
      <c r="C81" s="71" t="s">
        <v>1310</v>
      </c>
      <c r="D81" s="82" t="s">
        <v>1156</v>
      </c>
      <c r="E81" s="97">
        <v>225</v>
      </c>
      <c r="F81" s="98"/>
      <c r="G81" s="98">
        <f t="shared" si="4"/>
        <v>0</v>
      </c>
      <c r="H81" s="82"/>
      <c r="I81" s="456"/>
      <c r="J81" s="456"/>
    </row>
    <row r="82" spans="2:10" customFormat="1" x14ac:dyDescent="0.25">
      <c r="B82" s="96" t="s">
        <v>359</v>
      </c>
      <c r="C82" s="71" t="s">
        <v>1311</v>
      </c>
      <c r="D82" s="82" t="s">
        <v>1156</v>
      </c>
      <c r="E82" s="97">
        <v>133</v>
      </c>
      <c r="F82" s="98"/>
      <c r="G82" s="98">
        <f t="shared" si="4"/>
        <v>0</v>
      </c>
      <c r="H82" s="82"/>
      <c r="I82" s="458"/>
      <c r="J82" s="456"/>
    </row>
    <row r="83" spans="2:10" customFormat="1" x14ac:dyDescent="0.25">
      <c r="B83" s="96" t="s">
        <v>361</v>
      </c>
      <c r="C83" s="71" t="s">
        <v>1312</v>
      </c>
      <c r="D83" s="82" t="s">
        <v>1156</v>
      </c>
      <c r="E83" s="97">
        <v>31</v>
      </c>
      <c r="F83" s="98"/>
      <c r="G83" s="98">
        <f t="shared" si="4"/>
        <v>0</v>
      </c>
      <c r="H83" s="82"/>
      <c r="I83" s="456"/>
      <c r="J83" s="456"/>
    </row>
    <row r="84" spans="2:10" customFormat="1" x14ac:dyDescent="0.25">
      <c r="B84" s="96" t="s">
        <v>363</v>
      </c>
      <c r="C84" s="71" t="s">
        <v>1313</v>
      </c>
      <c r="D84" s="82" t="s">
        <v>1156</v>
      </c>
      <c r="E84" s="97">
        <v>26</v>
      </c>
      <c r="F84" s="98"/>
      <c r="G84" s="98">
        <f t="shared" si="4"/>
        <v>0</v>
      </c>
      <c r="H84" s="82"/>
      <c r="I84" s="456"/>
      <c r="J84" s="456"/>
    </row>
    <row r="85" spans="2:10" customFormat="1" x14ac:dyDescent="0.25">
      <c r="B85" s="96" t="s">
        <v>365</v>
      </c>
      <c r="C85" s="71" t="s">
        <v>1314</v>
      </c>
      <c r="D85" s="82" t="s">
        <v>1156</v>
      </c>
      <c r="E85" s="97">
        <v>429</v>
      </c>
      <c r="F85" s="98"/>
      <c r="G85" s="98">
        <f t="shared" si="4"/>
        <v>0</v>
      </c>
      <c r="H85" s="82"/>
      <c r="I85" s="456"/>
      <c r="J85" s="456"/>
    </row>
    <row r="86" spans="2:10" customFormat="1" x14ac:dyDescent="0.25">
      <c r="B86" s="96" t="s">
        <v>1315</v>
      </c>
      <c r="C86" s="71" t="s">
        <v>1316</v>
      </c>
      <c r="D86" s="82" t="s">
        <v>1156</v>
      </c>
      <c r="E86" s="97">
        <v>411</v>
      </c>
      <c r="F86" s="98"/>
      <c r="G86" s="98">
        <f t="shared" si="4"/>
        <v>0</v>
      </c>
      <c r="H86" s="82"/>
      <c r="I86" s="456"/>
      <c r="J86" s="456"/>
    </row>
    <row r="87" spans="2:10" customFormat="1" x14ac:dyDescent="0.25">
      <c r="B87" s="96" t="s">
        <v>1317</v>
      </c>
      <c r="C87" s="71" t="s">
        <v>1318</v>
      </c>
      <c r="D87" s="82" t="s">
        <v>1156</v>
      </c>
      <c r="E87" s="97">
        <v>55</v>
      </c>
      <c r="F87" s="98"/>
      <c r="G87" s="98">
        <f t="shared" si="4"/>
        <v>0</v>
      </c>
      <c r="H87" s="82"/>
      <c r="I87" s="456"/>
      <c r="J87" s="456"/>
    </row>
    <row r="88" spans="2:10" customFormat="1" x14ac:dyDescent="0.25">
      <c r="B88" s="96" t="s">
        <v>1319</v>
      </c>
      <c r="C88" s="71" t="s">
        <v>1320</v>
      </c>
      <c r="D88" s="82" t="s">
        <v>1156</v>
      </c>
      <c r="E88" s="97">
        <v>49</v>
      </c>
      <c r="F88" s="98"/>
      <c r="G88" s="98">
        <f t="shared" si="4"/>
        <v>0</v>
      </c>
      <c r="H88" s="82"/>
      <c r="I88" s="456"/>
      <c r="J88" s="456"/>
    </row>
    <row r="89" spans="2:10" customFormat="1" x14ac:dyDescent="0.25">
      <c r="B89" s="96" t="s">
        <v>1321</v>
      </c>
      <c r="C89" s="71" t="s">
        <v>1322</v>
      </c>
      <c r="D89" s="82" t="s">
        <v>270</v>
      </c>
      <c r="E89" s="97">
        <v>516</v>
      </c>
      <c r="F89" s="98"/>
      <c r="G89" s="98">
        <f t="shared" si="4"/>
        <v>0</v>
      </c>
      <c r="H89" s="82"/>
      <c r="I89" s="456"/>
      <c r="J89" s="456"/>
    </row>
    <row r="90" spans="2:10" customFormat="1" x14ac:dyDescent="0.25">
      <c r="B90" s="96" t="s">
        <v>1323</v>
      </c>
      <c r="C90" s="74" t="s">
        <v>1324</v>
      </c>
      <c r="D90" s="84" t="s">
        <v>50</v>
      </c>
      <c r="E90" s="106">
        <v>1</v>
      </c>
      <c r="F90" s="107"/>
      <c r="G90" s="107">
        <f t="shared" si="4"/>
        <v>0</v>
      </c>
      <c r="H90" s="84"/>
      <c r="I90" s="459"/>
      <c r="J90" s="459"/>
    </row>
    <row r="91" spans="2:10" customFormat="1" x14ac:dyDescent="0.25">
      <c r="B91" s="96" t="s">
        <v>1325</v>
      </c>
      <c r="C91" s="74" t="s">
        <v>1326</v>
      </c>
      <c r="D91" s="84" t="s">
        <v>1156</v>
      </c>
      <c r="E91" s="106">
        <v>208</v>
      </c>
      <c r="F91" s="98"/>
      <c r="G91" s="107">
        <f t="shared" si="4"/>
        <v>0</v>
      </c>
      <c r="H91" s="84"/>
      <c r="I91" s="459"/>
      <c r="J91" s="459"/>
    </row>
    <row r="92" spans="2:10" customFormat="1" x14ac:dyDescent="0.25">
      <c r="B92" s="96" t="s">
        <v>1327</v>
      </c>
      <c r="C92" s="74" t="s">
        <v>1328</v>
      </c>
      <c r="D92" s="84" t="s">
        <v>1156</v>
      </c>
      <c r="E92" s="106">
        <v>6</v>
      </c>
      <c r="F92" s="107"/>
      <c r="G92" s="107">
        <f t="shared" si="4"/>
        <v>0</v>
      </c>
      <c r="H92" s="84"/>
      <c r="I92" s="459"/>
      <c r="J92" s="459"/>
    </row>
    <row r="93" spans="2:10" customFormat="1" x14ac:dyDescent="0.25">
      <c r="B93" s="96" t="s">
        <v>1329</v>
      </c>
      <c r="C93" s="74" t="s">
        <v>1330</v>
      </c>
      <c r="D93" s="84" t="s">
        <v>1156</v>
      </c>
      <c r="E93" s="106">
        <v>24</v>
      </c>
      <c r="F93" s="107"/>
      <c r="G93" s="107">
        <f t="shared" si="4"/>
        <v>0</v>
      </c>
      <c r="H93" s="84"/>
      <c r="I93" s="459"/>
      <c r="J93" s="459"/>
    </row>
    <row r="94" spans="2:10" customFormat="1" x14ac:dyDescent="0.25">
      <c r="B94" s="96" t="s">
        <v>1331</v>
      </c>
      <c r="C94" s="71" t="s">
        <v>1332</v>
      </c>
      <c r="D94" s="84" t="s">
        <v>1156</v>
      </c>
      <c r="E94" s="106">
        <v>1</v>
      </c>
      <c r="F94" s="98"/>
      <c r="G94" s="107">
        <f t="shared" si="4"/>
        <v>0</v>
      </c>
      <c r="H94" s="84"/>
      <c r="I94" s="460"/>
      <c r="J94" s="459"/>
    </row>
    <row r="95" spans="2:10" x14ac:dyDescent="0.25">
      <c r="B95" s="35">
        <v>6</v>
      </c>
      <c r="C95" s="36" t="s">
        <v>1333</v>
      </c>
      <c r="D95" s="37"/>
      <c r="E95" s="37"/>
      <c r="F95" s="36"/>
      <c r="G95" s="38"/>
      <c r="H95" s="53">
        <f>SUM(G96:G107)</f>
        <v>0</v>
      </c>
      <c r="I95" s="441"/>
      <c r="J95" s="442">
        <f>SUM(I96:I106)</f>
        <v>0</v>
      </c>
    </row>
    <row r="96" spans="2:10" customFormat="1" x14ac:dyDescent="0.25">
      <c r="B96" s="92" t="s">
        <v>367</v>
      </c>
      <c r="C96" s="93" t="s">
        <v>1334</v>
      </c>
      <c r="D96" s="83" t="s">
        <v>1156</v>
      </c>
      <c r="E96" s="94">
        <v>717</v>
      </c>
      <c r="F96" s="95"/>
      <c r="G96" s="95">
        <f t="shared" ref="G96:G107" si="5">+E96*F96</f>
        <v>0</v>
      </c>
      <c r="H96" s="83"/>
      <c r="I96" s="455"/>
      <c r="J96" s="455"/>
    </row>
    <row r="97" spans="2:10" customFormat="1" x14ac:dyDescent="0.25">
      <c r="B97" s="96" t="s">
        <v>369</v>
      </c>
      <c r="C97" s="99" t="s">
        <v>1335</v>
      </c>
      <c r="D97" s="82" t="s">
        <v>1156</v>
      </c>
      <c r="E97" s="97">
        <v>230</v>
      </c>
      <c r="F97" s="98"/>
      <c r="G97" s="98">
        <f t="shared" si="5"/>
        <v>0</v>
      </c>
      <c r="H97" s="82"/>
      <c r="I97" s="456"/>
      <c r="J97" s="456"/>
    </row>
    <row r="98" spans="2:10" customFormat="1" x14ac:dyDescent="0.25">
      <c r="B98" s="96" t="s">
        <v>371</v>
      </c>
      <c r="C98" s="99" t="s">
        <v>1336</v>
      </c>
      <c r="D98" s="82" t="s">
        <v>50</v>
      </c>
      <c r="E98" s="97">
        <v>1</v>
      </c>
      <c r="F98" s="98"/>
      <c r="G98" s="98">
        <f t="shared" si="5"/>
        <v>0</v>
      </c>
      <c r="H98" s="82"/>
      <c r="I98" s="456"/>
      <c r="J98" s="456"/>
    </row>
    <row r="99" spans="2:10" customFormat="1" x14ac:dyDescent="0.25">
      <c r="B99" s="96" t="s">
        <v>373</v>
      </c>
      <c r="C99" s="71" t="s">
        <v>1337</v>
      </c>
      <c r="D99" s="82" t="s">
        <v>1156</v>
      </c>
      <c r="E99" s="97">
        <v>74</v>
      </c>
      <c r="F99" s="98"/>
      <c r="G99" s="98">
        <f t="shared" si="5"/>
        <v>0</v>
      </c>
      <c r="H99" s="82"/>
      <c r="I99" s="456"/>
      <c r="J99" s="456"/>
    </row>
    <row r="100" spans="2:10" customFormat="1" x14ac:dyDescent="0.25">
      <c r="B100" s="96" t="s">
        <v>375</v>
      </c>
      <c r="C100" s="99" t="s">
        <v>1338</v>
      </c>
      <c r="D100" s="82" t="s">
        <v>1156</v>
      </c>
      <c r="E100" s="97">
        <v>11</v>
      </c>
      <c r="F100" s="98"/>
      <c r="G100" s="98">
        <f t="shared" si="5"/>
        <v>0</v>
      </c>
      <c r="H100" s="82"/>
      <c r="I100" s="456"/>
      <c r="J100" s="456"/>
    </row>
    <row r="101" spans="2:10" customFormat="1" x14ac:dyDescent="0.25">
      <c r="B101" s="96" t="s">
        <v>377</v>
      </c>
      <c r="C101" s="99" t="s">
        <v>1339</v>
      </c>
      <c r="D101" s="82" t="s">
        <v>1156</v>
      </c>
      <c r="E101" s="97">
        <v>5</v>
      </c>
      <c r="F101" s="98"/>
      <c r="G101" s="98">
        <f t="shared" si="5"/>
        <v>0</v>
      </c>
      <c r="H101" s="82"/>
      <c r="I101" s="456"/>
      <c r="J101" s="456"/>
    </row>
    <row r="102" spans="2:10" customFormat="1" x14ac:dyDescent="0.25">
      <c r="B102" s="96" t="s">
        <v>379</v>
      </c>
      <c r="C102" s="99" t="s">
        <v>1340</v>
      </c>
      <c r="D102" s="82" t="s">
        <v>1156</v>
      </c>
      <c r="E102" s="97">
        <v>4</v>
      </c>
      <c r="F102" s="98"/>
      <c r="G102" s="98">
        <f t="shared" si="5"/>
        <v>0</v>
      </c>
      <c r="H102" s="82"/>
      <c r="I102" s="456"/>
      <c r="J102" s="456"/>
    </row>
    <row r="103" spans="2:10" customFormat="1" x14ac:dyDescent="0.25">
      <c r="B103" s="96" t="s">
        <v>381</v>
      </c>
      <c r="C103" s="99" t="s">
        <v>1341</v>
      </c>
      <c r="D103" s="82" t="s">
        <v>1156</v>
      </c>
      <c r="E103" s="97">
        <v>2</v>
      </c>
      <c r="F103" s="98"/>
      <c r="G103" s="98">
        <f t="shared" si="5"/>
        <v>0</v>
      </c>
      <c r="H103" s="82"/>
      <c r="I103" s="456"/>
      <c r="J103" s="456"/>
    </row>
    <row r="104" spans="2:10" customFormat="1" x14ac:dyDescent="0.25">
      <c r="B104" s="96" t="s">
        <v>383</v>
      </c>
      <c r="C104" s="99" t="s">
        <v>1342</v>
      </c>
      <c r="D104" s="82" t="s">
        <v>1156</v>
      </c>
      <c r="E104" s="97">
        <v>15</v>
      </c>
      <c r="F104" s="98"/>
      <c r="G104" s="98">
        <f t="shared" si="5"/>
        <v>0</v>
      </c>
      <c r="H104" s="82"/>
      <c r="I104" s="456"/>
      <c r="J104" s="456"/>
    </row>
    <row r="105" spans="2:10" customFormat="1" x14ac:dyDescent="0.25">
      <c r="B105" s="96" t="s">
        <v>385</v>
      </c>
      <c r="C105" s="71" t="s">
        <v>1343</v>
      </c>
      <c r="D105" s="82" t="s">
        <v>1156</v>
      </c>
      <c r="E105" s="97">
        <v>52</v>
      </c>
      <c r="F105" s="98"/>
      <c r="G105" s="98">
        <f t="shared" si="5"/>
        <v>0</v>
      </c>
      <c r="H105" s="82"/>
      <c r="I105" s="458"/>
      <c r="J105" s="456"/>
    </row>
    <row r="106" spans="2:10" customFormat="1" x14ac:dyDescent="0.25">
      <c r="B106" s="96" t="s">
        <v>387</v>
      </c>
      <c r="C106" s="71" t="s">
        <v>1344</v>
      </c>
      <c r="D106" s="82" t="s">
        <v>1156</v>
      </c>
      <c r="E106" s="97">
        <v>29</v>
      </c>
      <c r="F106" s="98"/>
      <c r="G106" s="98">
        <f t="shared" si="5"/>
        <v>0</v>
      </c>
      <c r="H106" s="84"/>
      <c r="I106" s="459"/>
      <c r="J106" s="459"/>
    </row>
    <row r="107" spans="2:10" customFormat="1" x14ac:dyDescent="0.25">
      <c r="B107" s="96" t="s">
        <v>389</v>
      </c>
      <c r="C107" s="108" t="s">
        <v>1345</v>
      </c>
      <c r="D107" s="84" t="s">
        <v>1156</v>
      </c>
      <c r="E107" s="106">
        <v>162</v>
      </c>
      <c r="F107" s="107"/>
      <c r="G107" s="107">
        <f t="shared" si="5"/>
        <v>0</v>
      </c>
      <c r="H107" s="30"/>
      <c r="I107" s="462"/>
      <c r="J107" s="462"/>
    </row>
    <row r="108" spans="2:10" x14ac:dyDescent="0.25">
      <c r="B108" s="35">
        <v>7</v>
      </c>
      <c r="C108" s="36" t="s">
        <v>1346</v>
      </c>
      <c r="D108" s="37"/>
      <c r="E108" s="37"/>
      <c r="F108" s="36"/>
      <c r="G108" s="38"/>
      <c r="H108" s="53">
        <f>SUM(G109:G166)</f>
        <v>0</v>
      </c>
      <c r="I108" s="441"/>
      <c r="J108" s="442">
        <f>SUM(I109:I161)</f>
        <v>0</v>
      </c>
    </row>
    <row r="109" spans="2:10" customFormat="1" x14ac:dyDescent="0.25">
      <c r="B109" s="92" t="s">
        <v>431</v>
      </c>
      <c r="C109" s="93" t="s">
        <v>1347</v>
      </c>
      <c r="D109" s="83" t="s">
        <v>1156</v>
      </c>
      <c r="E109" s="94">
        <v>92</v>
      </c>
      <c r="F109" s="95"/>
      <c r="G109" s="95">
        <f t="shared" ref="G109:G166" si="6">+E109*F109</f>
        <v>0</v>
      </c>
      <c r="H109" s="83"/>
      <c r="I109" s="455"/>
      <c r="J109" s="455"/>
    </row>
    <row r="110" spans="2:10" customFormat="1" x14ac:dyDescent="0.25">
      <c r="B110" s="96" t="s">
        <v>445</v>
      </c>
      <c r="C110" s="99" t="s">
        <v>1348</v>
      </c>
      <c r="D110" s="82" t="s">
        <v>1156</v>
      </c>
      <c r="E110" s="97">
        <v>52</v>
      </c>
      <c r="F110" s="98"/>
      <c r="G110" s="98">
        <f t="shared" si="6"/>
        <v>0</v>
      </c>
      <c r="H110" s="82"/>
      <c r="I110" s="456"/>
      <c r="J110" s="456"/>
    </row>
    <row r="111" spans="2:10" customFormat="1" x14ac:dyDescent="0.25">
      <c r="B111" s="96" t="s">
        <v>451</v>
      </c>
      <c r="C111" s="99" t="s">
        <v>1349</v>
      </c>
      <c r="D111" s="82" t="s">
        <v>1156</v>
      </c>
      <c r="E111" s="97">
        <v>113</v>
      </c>
      <c r="F111" s="98"/>
      <c r="G111" s="98">
        <f t="shared" si="6"/>
        <v>0</v>
      </c>
      <c r="H111" s="82"/>
      <c r="I111" s="456"/>
      <c r="J111" s="456"/>
    </row>
    <row r="112" spans="2:10" customFormat="1" x14ac:dyDescent="0.25">
      <c r="B112" s="96" t="s">
        <v>457</v>
      </c>
      <c r="C112" s="99" t="s">
        <v>1350</v>
      </c>
      <c r="D112" s="82" t="s">
        <v>1156</v>
      </c>
      <c r="E112" s="97">
        <v>7</v>
      </c>
      <c r="F112" s="98"/>
      <c r="G112" s="98">
        <f t="shared" si="6"/>
        <v>0</v>
      </c>
      <c r="H112" s="82"/>
      <c r="I112" s="456"/>
      <c r="J112" s="456"/>
    </row>
    <row r="113" spans="2:10" customFormat="1" x14ac:dyDescent="0.25">
      <c r="B113" s="96" t="s">
        <v>463</v>
      </c>
      <c r="C113" s="99" t="s">
        <v>1351</v>
      </c>
      <c r="D113" s="82" t="s">
        <v>1156</v>
      </c>
      <c r="E113" s="97">
        <v>9</v>
      </c>
      <c r="F113" s="98"/>
      <c r="G113" s="98">
        <f t="shared" si="6"/>
        <v>0</v>
      </c>
      <c r="H113" s="82"/>
      <c r="I113" s="456"/>
      <c r="J113" s="456"/>
    </row>
    <row r="114" spans="2:10" customFormat="1" x14ac:dyDescent="0.25">
      <c r="B114" s="96" t="s">
        <v>470</v>
      </c>
      <c r="C114" s="99" t="s">
        <v>1352</v>
      </c>
      <c r="D114" s="82" t="s">
        <v>1156</v>
      </c>
      <c r="E114" s="97">
        <v>31</v>
      </c>
      <c r="F114" s="98"/>
      <c r="G114" s="98">
        <f t="shared" si="6"/>
        <v>0</v>
      </c>
      <c r="H114" s="82"/>
      <c r="I114" s="456"/>
      <c r="J114" s="456"/>
    </row>
    <row r="115" spans="2:10" customFormat="1" x14ac:dyDescent="0.25">
      <c r="B115" s="96" t="s">
        <v>476</v>
      </c>
      <c r="C115" s="99" t="s">
        <v>1353</v>
      </c>
      <c r="D115" s="82" t="s">
        <v>1156</v>
      </c>
      <c r="E115" s="97">
        <v>48</v>
      </c>
      <c r="F115" s="98"/>
      <c r="G115" s="98">
        <f t="shared" si="6"/>
        <v>0</v>
      </c>
      <c r="H115" s="82"/>
      <c r="I115" s="456"/>
      <c r="J115" s="456"/>
    </row>
    <row r="116" spans="2:10" customFormat="1" x14ac:dyDescent="0.25">
      <c r="B116" s="96" t="s">
        <v>981</v>
      </c>
      <c r="C116" s="99" t="s">
        <v>1354</v>
      </c>
      <c r="D116" s="82" t="s">
        <v>1156</v>
      </c>
      <c r="E116" s="97">
        <v>173</v>
      </c>
      <c r="F116" s="98"/>
      <c r="G116" s="98">
        <f t="shared" si="6"/>
        <v>0</v>
      </c>
      <c r="H116" s="82"/>
      <c r="I116" s="456"/>
      <c r="J116" s="456"/>
    </row>
    <row r="117" spans="2:10" customFormat="1" x14ac:dyDescent="0.25">
      <c r="B117" s="96" t="s">
        <v>983</v>
      </c>
      <c r="C117" s="99" t="s">
        <v>1355</v>
      </c>
      <c r="D117" s="82" t="s">
        <v>1156</v>
      </c>
      <c r="E117" s="97">
        <v>47</v>
      </c>
      <c r="F117" s="98"/>
      <c r="G117" s="98">
        <f t="shared" si="6"/>
        <v>0</v>
      </c>
      <c r="H117" s="82"/>
      <c r="I117" s="456"/>
      <c r="J117" s="456"/>
    </row>
    <row r="118" spans="2:10" customFormat="1" x14ac:dyDescent="0.25">
      <c r="B118" s="96" t="s">
        <v>985</v>
      </c>
      <c r="C118" s="99" t="s">
        <v>1356</v>
      </c>
      <c r="D118" s="82" t="s">
        <v>1156</v>
      </c>
      <c r="E118" s="97">
        <v>4</v>
      </c>
      <c r="F118" s="98"/>
      <c r="G118" s="98">
        <f t="shared" si="6"/>
        <v>0</v>
      </c>
      <c r="H118" s="82"/>
      <c r="I118" s="456"/>
      <c r="J118" s="456"/>
    </row>
    <row r="119" spans="2:10" customFormat="1" x14ac:dyDescent="0.25">
      <c r="B119" s="96" t="s">
        <v>987</v>
      </c>
      <c r="C119" s="99" t="s">
        <v>1357</v>
      </c>
      <c r="D119" s="82" t="s">
        <v>1156</v>
      </c>
      <c r="E119" s="97">
        <v>172</v>
      </c>
      <c r="F119" s="98"/>
      <c r="G119" s="98">
        <f t="shared" si="6"/>
        <v>0</v>
      </c>
      <c r="H119" s="82"/>
      <c r="I119" s="456"/>
      <c r="J119" s="456"/>
    </row>
    <row r="120" spans="2:10" customFormat="1" x14ac:dyDescent="0.25">
      <c r="B120" s="96" t="s">
        <v>988</v>
      </c>
      <c r="C120" s="99" t="s">
        <v>1358</v>
      </c>
      <c r="D120" s="82" t="s">
        <v>1156</v>
      </c>
      <c r="E120" s="97">
        <v>32</v>
      </c>
      <c r="F120" s="98"/>
      <c r="G120" s="98">
        <f t="shared" si="6"/>
        <v>0</v>
      </c>
      <c r="H120" s="82"/>
      <c r="I120" s="456"/>
      <c r="J120" s="456"/>
    </row>
    <row r="121" spans="2:10" customFormat="1" x14ac:dyDescent="0.25">
      <c r="B121" s="96" t="s">
        <v>1359</v>
      </c>
      <c r="C121" s="99" t="s">
        <v>1360</v>
      </c>
      <c r="D121" s="82" t="s">
        <v>1156</v>
      </c>
      <c r="E121" s="97">
        <v>11</v>
      </c>
      <c r="F121" s="98"/>
      <c r="G121" s="98">
        <f t="shared" si="6"/>
        <v>0</v>
      </c>
      <c r="H121" s="82"/>
      <c r="I121" s="456"/>
      <c r="J121" s="456"/>
    </row>
    <row r="122" spans="2:10" customFormat="1" x14ac:dyDescent="0.25">
      <c r="B122" s="96" t="s">
        <v>1361</v>
      </c>
      <c r="C122" s="99" t="s">
        <v>1362</v>
      </c>
      <c r="D122" s="82" t="s">
        <v>1156</v>
      </c>
      <c r="E122" s="97">
        <v>62</v>
      </c>
      <c r="F122" s="98"/>
      <c r="G122" s="98">
        <f t="shared" si="6"/>
        <v>0</v>
      </c>
      <c r="H122" s="82"/>
      <c r="I122" s="456"/>
      <c r="J122" s="456"/>
    </row>
    <row r="123" spans="2:10" customFormat="1" x14ac:dyDescent="0.25">
      <c r="B123" s="96" t="s">
        <v>1363</v>
      </c>
      <c r="C123" s="99" t="s">
        <v>1364</v>
      </c>
      <c r="D123" s="82" t="s">
        <v>1156</v>
      </c>
      <c r="E123" s="97">
        <v>18</v>
      </c>
      <c r="F123" s="98"/>
      <c r="G123" s="98">
        <f t="shared" si="6"/>
        <v>0</v>
      </c>
      <c r="H123" s="82"/>
      <c r="I123" s="456"/>
      <c r="J123" s="456"/>
    </row>
    <row r="124" spans="2:10" customFormat="1" x14ac:dyDescent="0.25">
      <c r="B124" s="96" t="s">
        <v>1365</v>
      </c>
      <c r="C124" s="99" t="s">
        <v>1366</v>
      </c>
      <c r="D124" s="82" t="s">
        <v>1156</v>
      </c>
      <c r="E124" s="97">
        <v>9</v>
      </c>
      <c r="F124" s="98"/>
      <c r="G124" s="98">
        <f t="shared" si="6"/>
        <v>0</v>
      </c>
      <c r="H124" s="82"/>
      <c r="I124" s="456"/>
      <c r="J124" s="456"/>
    </row>
    <row r="125" spans="2:10" customFormat="1" x14ac:dyDescent="0.25">
      <c r="B125" s="96" t="s">
        <v>1367</v>
      </c>
      <c r="C125" s="99" t="s">
        <v>1368</v>
      </c>
      <c r="D125" s="82" t="s">
        <v>1156</v>
      </c>
      <c r="E125" s="97">
        <v>139</v>
      </c>
      <c r="F125" s="98"/>
      <c r="G125" s="98">
        <f t="shared" si="6"/>
        <v>0</v>
      </c>
      <c r="H125" s="82"/>
      <c r="I125" s="456"/>
      <c r="J125" s="456"/>
    </row>
    <row r="126" spans="2:10" customFormat="1" x14ac:dyDescent="0.25">
      <c r="B126" s="96" t="s">
        <v>1369</v>
      </c>
      <c r="C126" s="99" t="s">
        <v>1370</v>
      </c>
      <c r="D126" s="82" t="s">
        <v>1156</v>
      </c>
      <c r="E126" s="97">
        <v>16</v>
      </c>
      <c r="F126" s="98"/>
      <c r="G126" s="98">
        <f t="shared" si="6"/>
        <v>0</v>
      </c>
      <c r="H126" s="82"/>
      <c r="I126" s="456"/>
      <c r="J126" s="456"/>
    </row>
    <row r="127" spans="2:10" customFormat="1" x14ac:dyDescent="0.25">
      <c r="B127" s="96" t="s">
        <v>1371</v>
      </c>
      <c r="C127" s="99" t="s">
        <v>1372</v>
      </c>
      <c r="D127" s="82" t="s">
        <v>1156</v>
      </c>
      <c r="E127" s="97">
        <v>27</v>
      </c>
      <c r="F127" s="98"/>
      <c r="G127" s="98">
        <f t="shared" si="6"/>
        <v>0</v>
      </c>
      <c r="H127" s="82"/>
      <c r="I127" s="456"/>
      <c r="J127" s="456"/>
    </row>
    <row r="128" spans="2:10" customFormat="1" x14ac:dyDescent="0.25">
      <c r="B128" s="96" t="s">
        <v>1373</v>
      </c>
      <c r="C128" s="99" t="s">
        <v>1374</v>
      </c>
      <c r="D128" s="82" t="s">
        <v>1156</v>
      </c>
      <c r="E128" s="97">
        <v>25</v>
      </c>
      <c r="F128" s="98"/>
      <c r="G128" s="98">
        <f t="shared" si="6"/>
        <v>0</v>
      </c>
      <c r="H128" s="82"/>
      <c r="I128" s="456"/>
      <c r="J128" s="456"/>
    </row>
    <row r="129" spans="2:10" customFormat="1" x14ac:dyDescent="0.25">
      <c r="B129" s="96" t="s">
        <v>1375</v>
      </c>
      <c r="C129" s="71" t="s">
        <v>1376</v>
      </c>
      <c r="D129" s="82" t="s">
        <v>1156</v>
      </c>
      <c r="E129" s="97">
        <v>128</v>
      </c>
      <c r="F129" s="98"/>
      <c r="G129" s="98">
        <f t="shared" si="6"/>
        <v>0</v>
      </c>
      <c r="H129" s="82"/>
      <c r="I129" s="456"/>
      <c r="J129" s="456"/>
    </row>
    <row r="130" spans="2:10" customFormat="1" x14ac:dyDescent="0.25">
      <c r="B130" s="96" t="s">
        <v>1377</v>
      </c>
      <c r="C130" s="99" t="s">
        <v>1378</v>
      </c>
      <c r="D130" s="82" t="s">
        <v>1156</v>
      </c>
      <c r="E130" s="97">
        <v>250</v>
      </c>
      <c r="F130" s="98"/>
      <c r="G130" s="98">
        <f t="shared" si="6"/>
        <v>0</v>
      </c>
      <c r="H130" s="82"/>
      <c r="I130" s="456"/>
      <c r="J130" s="456"/>
    </row>
    <row r="131" spans="2:10" customFormat="1" x14ac:dyDescent="0.25">
      <c r="B131" s="96" t="s">
        <v>1379</v>
      </c>
      <c r="C131" s="71" t="s">
        <v>1380</v>
      </c>
      <c r="D131" s="82" t="s">
        <v>1156</v>
      </c>
      <c r="E131" s="97">
        <v>11</v>
      </c>
      <c r="F131" s="98"/>
      <c r="G131" s="98">
        <f t="shared" si="6"/>
        <v>0</v>
      </c>
      <c r="H131" s="82"/>
      <c r="I131" s="456"/>
      <c r="J131" s="456"/>
    </row>
    <row r="132" spans="2:10" customFormat="1" x14ac:dyDescent="0.25">
      <c r="B132" s="96" t="s">
        <v>1381</v>
      </c>
      <c r="C132" s="99" t="s">
        <v>1382</v>
      </c>
      <c r="D132" s="82" t="s">
        <v>1156</v>
      </c>
      <c r="E132" s="97">
        <v>12</v>
      </c>
      <c r="F132" s="98"/>
      <c r="G132" s="98">
        <f t="shared" si="6"/>
        <v>0</v>
      </c>
      <c r="H132" s="82"/>
      <c r="I132" s="456"/>
      <c r="J132" s="456"/>
    </row>
    <row r="133" spans="2:10" customFormat="1" x14ac:dyDescent="0.25">
      <c r="B133" s="96" t="s">
        <v>1383</v>
      </c>
      <c r="C133" s="99" t="s">
        <v>1384</v>
      </c>
      <c r="D133" s="82" t="s">
        <v>1156</v>
      </c>
      <c r="E133" s="97">
        <v>21</v>
      </c>
      <c r="F133" s="98"/>
      <c r="G133" s="98">
        <f t="shared" si="6"/>
        <v>0</v>
      </c>
      <c r="H133" s="82"/>
      <c r="I133" s="456"/>
      <c r="J133" s="456"/>
    </row>
    <row r="134" spans="2:10" customFormat="1" x14ac:dyDescent="0.25">
      <c r="B134" s="96" t="s">
        <v>1385</v>
      </c>
      <c r="C134" s="99" t="s">
        <v>1386</v>
      </c>
      <c r="D134" s="82" t="s">
        <v>1156</v>
      </c>
      <c r="E134" s="97">
        <v>36</v>
      </c>
      <c r="F134" s="98"/>
      <c r="G134" s="98">
        <f t="shared" si="6"/>
        <v>0</v>
      </c>
      <c r="H134" s="82"/>
      <c r="I134" s="456"/>
      <c r="J134" s="456"/>
    </row>
    <row r="135" spans="2:10" customFormat="1" x14ac:dyDescent="0.25">
      <c r="B135" s="96" t="s">
        <v>1387</v>
      </c>
      <c r="C135" s="99" t="s">
        <v>1388</v>
      </c>
      <c r="D135" s="82" t="s">
        <v>1156</v>
      </c>
      <c r="E135" s="97">
        <v>142</v>
      </c>
      <c r="F135" s="98"/>
      <c r="G135" s="98">
        <f t="shared" si="6"/>
        <v>0</v>
      </c>
      <c r="H135" s="82"/>
      <c r="I135" s="456"/>
      <c r="J135" s="456"/>
    </row>
    <row r="136" spans="2:10" customFormat="1" x14ac:dyDescent="0.25">
      <c r="B136" s="96" t="s">
        <v>1389</v>
      </c>
      <c r="C136" s="99" t="s">
        <v>1390</v>
      </c>
      <c r="D136" s="82" t="s">
        <v>1156</v>
      </c>
      <c r="E136" s="97">
        <v>47</v>
      </c>
      <c r="F136" s="98"/>
      <c r="G136" s="98">
        <f t="shared" si="6"/>
        <v>0</v>
      </c>
      <c r="H136" s="82"/>
      <c r="I136" s="456"/>
      <c r="J136" s="456"/>
    </row>
    <row r="137" spans="2:10" customFormat="1" x14ac:dyDescent="0.25">
      <c r="B137" s="96" t="s">
        <v>1391</v>
      </c>
      <c r="C137" s="99" t="s">
        <v>1392</v>
      </c>
      <c r="D137" s="82" t="s">
        <v>1156</v>
      </c>
      <c r="E137" s="97">
        <v>64</v>
      </c>
      <c r="F137" s="98"/>
      <c r="G137" s="98">
        <f t="shared" si="6"/>
        <v>0</v>
      </c>
      <c r="H137" s="82"/>
      <c r="I137" s="456"/>
      <c r="J137" s="456"/>
    </row>
    <row r="138" spans="2:10" customFormat="1" x14ac:dyDescent="0.25">
      <c r="B138" s="96" t="s">
        <v>1393</v>
      </c>
      <c r="C138" s="99" t="s">
        <v>1394</v>
      </c>
      <c r="D138" s="82" t="s">
        <v>1156</v>
      </c>
      <c r="E138" s="97">
        <v>39</v>
      </c>
      <c r="F138" s="98"/>
      <c r="G138" s="98">
        <f t="shared" si="6"/>
        <v>0</v>
      </c>
      <c r="H138" s="82"/>
      <c r="I138" s="456"/>
      <c r="J138" s="456"/>
    </row>
    <row r="139" spans="2:10" customFormat="1" x14ac:dyDescent="0.25">
      <c r="B139" s="96" t="s">
        <v>1395</v>
      </c>
      <c r="C139" s="99" t="s">
        <v>1396</v>
      </c>
      <c r="D139" s="82" t="s">
        <v>1156</v>
      </c>
      <c r="E139" s="97">
        <v>12</v>
      </c>
      <c r="F139" s="98"/>
      <c r="G139" s="98">
        <f t="shared" si="6"/>
        <v>0</v>
      </c>
      <c r="H139" s="82"/>
      <c r="I139" s="456"/>
      <c r="J139" s="456"/>
    </row>
    <row r="140" spans="2:10" customFormat="1" x14ac:dyDescent="0.25">
      <c r="B140" s="96" t="s">
        <v>1397</v>
      </c>
      <c r="C140" s="99" t="s">
        <v>1398</v>
      </c>
      <c r="D140" s="82" t="s">
        <v>1156</v>
      </c>
      <c r="E140" s="97">
        <v>2</v>
      </c>
      <c r="F140" s="98"/>
      <c r="G140" s="98">
        <f t="shared" si="6"/>
        <v>0</v>
      </c>
      <c r="H140" s="82"/>
      <c r="I140" s="456"/>
      <c r="J140" s="456"/>
    </row>
    <row r="141" spans="2:10" customFormat="1" x14ac:dyDescent="0.25">
      <c r="B141" s="96" t="s">
        <v>1399</v>
      </c>
      <c r="C141" s="99" t="s">
        <v>1400</v>
      </c>
      <c r="D141" s="82" t="s">
        <v>1156</v>
      </c>
      <c r="E141" s="97">
        <v>1</v>
      </c>
      <c r="F141" s="98"/>
      <c r="G141" s="98">
        <f t="shared" si="6"/>
        <v>0</v>
      </c>
      <c r="H141" s="82"/>
      <c r="I141" s="456"/>
      <c r="J141" s="456"/>
    </row>
    <row r="142" spans="2:10" customFormat="1" x14ac:dyDescent="0.25">
      <c r="B142" s="96" t="s">
        <v>1401</v>
      </c>
      <c r="C142" s="99" t="s">
        <v>1402</v>
      </c>
      <c r="D142" s="82" t="s">
        <v>1156</v>
      </c>
      <c r="E142" s="97">
        <v>2</v>
      </c>
      <c r="F142" s="98"/>
      <c r="G142" s="98">
        <f t="shared" si="6"/>
        <v>0</v>
      </c>
      <c r="H142" s="82"/>
      <c r="I142" s="456"/>
      <c r="J142" s="456"/>
    </row>
    <row r="143" spans="2:10" customFormat="1" x14ac:dyDescent="0.25">
      <c r="B143" s="96" t="s">
        <v>1403</v>
      </c>
      <c r="C143" s="99" t="s">
        <v>1404</v>
      </c>
      <c r="D143" s="82" t="s">
        <v>1156</v>
      </c>
      <c r="E143" s="97">
        <v>2</v>
      </c>
      <c r="F143" s="98"/>
      <c r="G143" s="98">
        <f t="shared" si="6"/>
        <v>0</v>
      </c>
      <c r="H143" s="82"/>
      <c r="I143" s="456"/>
      <c r="J143" s="456"/>
    </row>
    <row r="144" spans="2:10" customFormat="1" x14ac:dyDescent="0.25">
      <c r="B144" s="96" t="s">
        <v>1405</v>
      </c>
      <c r="C144" s="99" t="s">
        <v>1406</v>
      </c>
      <c r="D144" s="82" t="s">
        <v>270</v>
      </c>
      <c r="E144" s="97">
        <v>12.5</v>
      </c>
      <c r="F144" s="98"/>
      <c r="G144" s="98">
        <f t="shared" si="6"/>
        <v>0</v>
      </c>
      <c r="H144" s="82"/>
      <c r="I144" s="456"/>
      <c r="J144" s="456"/>
    </row>
    <row r="145" spans="2:10" customFormat="1" x14ac:dyDescent="0.25">
      <c r="B145" s="96" t="s">
        <v>1407</v>
      </c>
      <c r="C145" s="99" t="s">
        <v>1408</v>
      </c>
      <c r="D145" s="82" t="s">
        <v>270</v>
      </c>
      <c r="E145" s="97">
        <v>22</v>
      </c>
      <c r="F145" s="98"/>
      <c r="G145" s="98">
        <f t="shared" si="6"/>
        <v>0</v>
      </c>
      <c r="H145" s="82"/>
      <c r="I145" s="456"/>
      <c r="J145" s="456"/>
    </row>
    <row r="146" spans="2:10" customFormat="1" x14ac:dyDescent="0.25">
      <c r="B146" s="96" t="s">
        <v>1409</v>
      </c>
      <c r="C146" s="99" t="s">
        <v>1410</v>
      </c>
      <c r="D146" s="82" t="s">
        <v>1156</v>
      </c>
      <c r="E146" s="97">
        <v>1</v>
      </c>
      <c r="F146" s="98"/>
      <c r="G146" s="98">
        <f t="shared" si="6"/>
        <v>0</v>
      </c>
      <c r="H146" s="82"/>
      <c r="I146" s="456"/>
      <c r="J146" s="456"/>
    </row>
    <row r="147" spans="2:10" customFormat="1" x14ac:dyDescent="0.25">
      <c r="B147" s="96" t="s">
        <v>1411</v>
      </c>
      <c r="C147" s="99" t="s">
        <v>1412</v>
      </c>
      <c r="D147" s="82" t="s">
        <v>1156</v>
      </c>
      <c r="E147" s="97">
        <v>35</v>
      </c>
      <c r="F147" s="98"/>
      <c r="G147" s="98">
        <f t="shared" si="6"/>
        <v>0</v>
      </c>
      <c r="H147" s="82"/>
      <c r="I147" s="456"/>
      <c r="J147" s="456"/>
    </row>
    <row r="148" spans="2:10" customFormat="1" ht="25.5" x14ac:dyDescent="0.25">
      <c r="B148" s="96" t="s">
        <v>1413</v>
      </c>
      <c r="C148" s="99" t="s">
        <v>1414</v>
      </c>
      <c r="D148" s="82" t="s">
        <v>270</v>
      </c>
      <c r="E148" s="97">
        <v>114</v>
      </c>
      <c r="F148" s="98"/>
      <c r="G148" s="98">
        <f t="shared" si="6"/>
        <v>0</v>
      </c>
      <c r="H148" s="82"/>
      <c r="I148" s="456"/>
      <c r="J148" s="456"/>
    </row>
    <row r="149" spans="2:10" customFormat="1" x14ac:dyDescent="0.25">
      <c r="B149" s="96" t="s">
        <v>1415</v>
      </c>
      <c r="C149" s="99" t="s">
        <v>1416</v>
      </c>
      <c r="D149" s="82" t="s">
        <v>1156</v>
      </c>
      <c r="E149" s="97">
        <v>14</v>
      </c>
      <c r="F149" s="98"/>
      <c r="G149" s="98">
        <f t="shared" si="6"/>
        <v>0</v>
      </c>
      <c r="H149" s="82"/>
      <c r="I149" s="456"/>
      <c r="J149" s="456"/>
    </row>
    <row r="150" spans="2:10" customFormat="1" x14ac:dyDescent="0.25">
      <c r="B150" s="96" t="s">
        <v>1417</v>
      </c>
      <c r="C150" s="99" t="s">
        <v>1418</v>
      </c>
      <c r="D150" s="82" t="s">
        <v>1156</v>
      </c>
      <c r="E150" s="97">
        <v>8</v>
      </c>
      <c r="F150" s="98"/>
      <c r="G150" s="98">
        <f t="shared" si="6"/>
        <v>0</v>
      </c>
      <c r="H150" s="82"/>
      <c r="I150" s="456"/>
      <c r="J150" s="456"/>
    </row>
    <row r="151" spans="2:10" customFormat="1" x14ac:dyDescent="0.25">
      <c r="B151" s="96" t="s">
        <v>1419</v>
      </c>
      <c r="C151" s="99" t="s">
        <v>1420</v>
      </c>
      <c r="D151" s="82" t="s">
        <v>1156</v>
      </c>
      <c r="E151" s="97">
        <v>7</v>
      </c>
      <c r="F151" s="98"/>
      <c r="G151" s="98">
        <f t="shared" si="6"/>
        <v>0</v>
      </c>
      <c r="H151" s="82"/>
      <c r="I151" s="456"/>
      <c r="J151" s="456"/>
    </row>
    <row r="152" spans="2:10" customFormat="1" x14ac:dyDescent="0.25">
      <c r="B152" s="96" t="s">
        <v>1421</v>
      </c>
      <c r="C152" s="99" t="s">
        <v>1422</v>
      </c>
      <c r="D152" s="82" t="s">
        <v>1156</v>
      </c>
      <c r="E152" s="97">
        <v>79</v>
      </c>
      <c r="F152" s="98"/>
      <c r="G152" s="98">
        <f t="shared" si="6"/>
        <v>0</v>
      </c>
      <c r="H152" s="82"/>
      <c r="I152" s="456"/>
      <c r="J152" s="456"/>
    </row>
    <row r="153" spans="2:10" customFormat="1" x14ac:dyDescent="0.25">
      <c r="B153" s="96" t="s">
        <v>1423</v>
      </c>
      <c r="C153" s="99" t="s">
        <v>1424</v>
      </c>
      <c r="D153" s="82" t="s">
        <v>1156</v>
      </c>
      <c r="E153" s="97">
        <v>48</v>
      </c>
      <c r="F153" s="98"/>
      <c r="G153" s="98">
        <f t="shared" si="6"/>
        <v>0</v>
      </c>
      <c r="H153" s="82"/>
      <c r="I153" s="456"/>
      <c r="J153" s="456"/>
    </row>
    <row r="154" spans="2:10" customFormat="1" x14ac:dyDescent="0.25">
      <c r="B154" s="96" t="s">
        <v>1425</v>
      </c>
      <c r="C154" s="99" t="s">
        <v>1426</v>
      </c>
      <c r="D154" s="82" t="s">
        <v>1156</v>
      </c>
      <c r="E154" s="97">
        <v>20</v>
      </c>
      <c r="F154" s="98"/>
      <c r="G154" s="98">
        <f t="shared" si="6"/>
        <v>0</v>
      </c>
      <c r="H154" s="82"/>
      <c r="I154" s="456"/>
      <c r="J154" s="456"/>
    </row>
    <row r="155" spans="2:10" customFormat="1" x14ac:dyDescent="0.25">
      <c r="B155" s="96" t="s">
        <v>1427</v>
      </c>
      <c r="C155" s="99" t="s">
        <v>1428</v>
      </c>
      <c r="D155" s="82" t="s">
        <v>1156</v>
      </c>
      <c r="E155" s="97">
        <v>20</v>
      </c>
      <c r="F155" s="98"/>
      <c r="G155" s="98">
        <f t="shared" si="6"/>
        <v>0</v>
      </c>
      <c r="H155" s="82"/>
      <c r="I155" s="456"/>
      <c r="J155" s="456"/>
    </row>
    <row r="156" spans="2:10" customFormat="1" x14ac:dyDescent="0.25">
      <c r="B156" s="96" t="s">
        <v>1429</v>
      </c>
      <c r="C156" s="99" t="s">
        <v>1430</v>
      </c>
      <c r="D156" s="82" t="s">
        <v>1156</v>
      </c>
      <c r="E156" s="97">
        <v>66</v>
      </c>
      <c r="F156" s="98"/>
      <c r="G156" s="98">
        <f t="shared" si="6"/>
        <v>0</v>
      </c>
      <c r="H156" s="82"/>
      <c r="I156" s="456"/>
      <c r="J156" s="456"/>
    </row>
    <row r="157" spans="2:10" customFormat="1" x14ac:dyDescent="0.25">
      <c r="B157" s="96" t="s">
        <v>1431</v>
      </c>
      <c r="C157" s="99" t="s">
        <v>1432</v>
      </c>
      <c r="D157" s="82" t="s">
        <v>1156</v>
      </c>
      <c r="E157" s="97">
        <v>2</v>
      </c>
      <c r="F157" s="98"/>
      <c r="G157" s="98">
        <f t="shared" si="6"/>
        <v>0</v>
      </c>
      <c r="H157" s="82"/>
      <c r="I157" s="456"/>
      <c r="J157" s="456"/>
    </row>
    <row r="158" spans="2:10" customFormat="1" x14ac:dyDescent="0.25">
      <c r="B158" s="96" t="s">
        <v>1433</v>
      </c>
      <c r="C158" s="99" t="s">
        <v>1434</v>
      </c>
      <c r="D158" s="82" t="s">
        <v>1156</v>
      </c>
      <c r="E158" s="97">
        <v>5</v>
      </c>
      <c r="F158" s="98"/>
      <c r="G158" s="98">
        <f t="shared" si="6"/>
        <v>0</v>
      </c>
      <c r="H158" s="82"/>
      <c r="I158" s="456"/>
      <c r="J158" s="456"/>
    </row>
    <row r="159" spans="2:10" customFormat="1" x14ac:dyDescent="0.25">
      <c r="B159" s="96" t="s">
        <v>1435</v>
      </c>
      <c r="C159" s="99" t="s">
        <v>1436</v>
      </c>
      <c r="D159" s="82" t="s">
        <v>1156</v>
      </c>
      <c r="E159" s="97">
        <v>25</v>
      </c>
      <c r="F159" s="98"/>
      <c r="G159" s="98">
        <f t="shared" si="6"/>
        <v>0</v>
      </c>
      <c r="H159" s="82"/>
      <c r="I159" s="456"/>
      <c r="J159" s="456"/>
    </row>
    <row r="160" spans="2:10" customFormat="1" x14ac:dyDescent="0.25">
      <c r="B160" s="96" t="s">
        <v>1437</v>
      </c>
      <c r="C160" s="99" t="s">
        <v>1438</v>
      </c>
      <c r="D160" s="82" t="s">
        <v>1156</v>
      </c>
      <c r="E160" s="97">
        <v>3</v>
      </c>
      <c r="F160" s="98"/>
      <c r="G160" s="98">
        <f t="shared" si="6"/>
        <v>0</v>
      </c>
      <c r="H160" s="82"/>
      <c r="I160" s="456"/>
      <c r="J160" s="456"/>
    </row>
    <row r="161" spans="2:10" customFormat="1" x14ac:dyDescent="0.25">
      <c r="B161" s="96" t="s">
        <v>1439</v>
      </c>
      <c r="C161" s="99" t="s">
        <v>1440</v>
      </c>
      <c r="D161" s="82" t="s">
        <v>1156</v>
      </c>
      <c r="E161" s="97">
        <v>12</v>
      </c>
      <c r="F161" s="98"/>
      <c r="G161" s="98">
        <f t="shared" si="6"/>
        <v>0</v>
      </c>
      <c r="H161" s="82"/>
      <c r="I161" s="456"/>
      <c r="J161" s="456"/>
    </row>
    <row r="162" spans="2:10" customFormat="1" x14ac:dyDescent="0.25">
      <c r="B162" s="96" t="s">
        <v>1439</v>
      </c>
      <c r="C162" s="99" t="s">
        <v>1441</v>
      </c>
      <c r="D162" s="82" t="s">
        <v>1156</v>
      </c>
      <c r="E162" s="97">
        <v>13</v>
      </c>
      <c r="F162" s="98"/>
      <c r="G162" s="98">
        <f t="shared" si="6"/>
        <v>0</v>
      </c>
      <c r="H162" s="30"/>
      <c r="I162" s="462"/>
      <c r="J162" s="462"/>
    </row>
    <row r="163" spans="2:10" customFormat="1" x14ac:dyDescent="0.25">
      <c r="B163" s="96" t="s">
        <v>1442</v>
      </c>
      <c r="C163" s="99" t="s">
        <v>1443</v>
      </c>
      <c r="D163" s="82" t="s">
        <v>1156</v>
      </c>
      <c r="E163" s="97">
        <v>1</v>
      </c>
      <c r="F163" s="98"/>
      <c r="G163" s="98">
        <f t="shared" si="6"/>
        <v>0</v>
      </c>
      <c r="H163" s="30"/>
      <c r="I163" s="462"/>
      <c r="J163" s="462"/>
    </row>
    <row r="164" spans="2:10" customFormat="1" x14ac:dyDescent="0.25">
      <c r="B164" s="96" t="s">
        <v>1444</v>
      </c>
      <c r="C164" s="99" t="s">
        <v>1445</v>
      </c>
      <c r="D164" s="82" t="s">
        <v>1156</v>
      </c>
      <c r="E164" s="97">
        <v>1</v>
      </c>
      <c r="F164" s="98"/>
      <c r="G164" s="98">
        <f t="shared" si="6"/>
        <v>0</v>
      </c>
      <c r="H164" s="30"/>
      <c r="I164" s="462"/>
      <c r="J164" s="462"/>
    </row>
    <row r="165" spans="2:10" customFormat="1" x14ac:dyDescent="0.25">
      <c r="B165" s="96" t="s">
        <v>1446</v>
      </c>
      <c r="C165" s="71" t="s">
        <v>1447</v>
      </c>
      <c r="D165" s="82" t="s">
        <v>50</v>
      </c>
      <c r="E165" s="97">
        <v>1</v>
      </c>
      <c r="F165" s="98"/>
      <c r="G165" s="98">
        <f t="shared" si="6"/>
        <v>0</v>
      </c>
      <c r="H165" s="30"/>
      <c r="I165" s="462"/>
      <c r="J165" s="462"/>
    </row>
    <row r="166" spans="2:10" customFormat="1" x14ac:dyDescent="0.25">
      <c r="B166" s="96" t="s">
        <v>1448</v>
      </c>
      <c r="C166" s="71" t="s">
        <v>1449</v>
      </c>
      <c r="D166" s="82" t="s">
        <v>1156</v>
      </c>
      <c r="E166" s="97">
        <v>657</v>
      </c>
      <c r="F166" s="98"/>
      <c r="G166" s="98">
        <f t="shared" si="6"/>
        <v>0</v>
      </c>
      <c r="H166" s="30"/>
      <c r="I166" s="462"/>
      <c r="J166" s="462"/>
    </row>
    <row r="167" spans="2:10" x14ac:dyDescent="0.25">
      <c r="B167" s="35">
        <v>8</v>
      </c>
      <c r="C167" s="36" t="s">
        <v>1450</v>
      </c>
      <c r="D167" s="37"/>
      <c r="E167" s="37"/>
      <c r="F167" s="36"/>
      <c r="G167" s="38"/>
      <c r="H167" s="53">
        <f>SUM(G168:G174)</f>
        <v>0</v>
      </c>
      <c r="I167" s="441"/>
      <c r="J167" s="442">
        <f>SUM(I168:I174)</f>
        <v>0</v>
      </c>
    </row>
    <row r="168" spans="2:10" customFormat="1" x14ac:dyDescent="0.25">
      <c r="B168" s="92" t="s">
        <v>482</v>
      </c>
      <c r="C168" s="93" t="s">
        <v>1451</v>
      </c>
      <c r="D168" s="83" t="s">
        <v>50</v>
      </c>
      <c r="E168" s="94">
        <v>1</v>
      </c>
      <c r="F168" s="95"/>
      <c r="G168" s="95">
        <f t="shared" ref="G168:G174" si="7">+E168*F168</f>
        <v>0</v>
      </c>
      <c r="H168" s="83"/>
      <c r="I168" s="455"/>
      <c r="J168" s="455"/>
    </row>
    <row r="169" spans="2:10" customFormat="1" x14ac:dyDescent="0.25">
      <c r="B169" s="96" t="s">
        <v>484</v>
      </c>
      <c r="C169" s="99" t="s">
        <v>1452</v>
      </c>
      <c r="D169" s="82" t="s">
        <v>50</v>
      </c>
      <c r="E169" s="97">
        <v>1</v>
      </c>
      <c r="F169" s="98"/>
      <c r="G169" s="98">
        <f t="shared" si="7"/>
        <v>0</v>
      </c>
      <c r="H169" s="82"/>
      <c r="I169" s="456"/>
      <c r="J169" s="456"/>
    </row>
    <row r="170" spans="2:10" customFormat="1" x14ac:dyDescent="0.25">
      <c r="B170" s="96" t="s">
        <v>486</v>
      </c>
      <c r="C170" s="71" t="s">
        <v>1453</v>
      </c>
      <c r="D170" s="82" t="s">
        <v>50</v>
      </c>
      <c r="E170" s="97">
        <v>1</v>
      </c>
      <c r="F170" s="98"/>
      <c r="G170" s="98">
        <f t="shared" si="7"/>
        <v>0</v>
      </c>
      <c r="H170" s="82"/>
      <c r="I170" s="456"/>
      <c r="J170" s="456"/>
    </row>
    <row r="171" spans="2:10" customFormat="1" x14ac:dyDescent="0.25">
      <c r="B171" s="96" t="s">
        <v>488</v>
      </c>
      <c r="C171" s="99" t="s">
        <v>1454</v>
      </c>
      <c r="D171" s="82" t="s">
        <v>50</v>
      </c>
      <c r="E171" s="97">
        <v>1</v>
      </c>
      <c r="F171" s="98"/>
      <c r="G171" s="98">
        <f t="shared" si="7"/>
        <v>0</v>
      </c>
      <c r="H171" s="82"/>
      <c r="I171" s="456"/>
      <c r="J171" s="456"/>
    </row>
    <row r="172" spans="2:10" customFormat="1" x14ac:dyDescent="0.25">
      <c r="B172" s="96" t="s">
        <v>490</v>
      </c>
      <c r="C172" s="99" t="s">
        <v>1455</v>
      </c>
      <c r="D172" s="82" t="s">
        <v>50</v>
      </c>
      <c r="E172" s="97">
        <v>1</v>
      </c>
      <c r="F172" s="98"/>
      <c r="G172" s="98">
        <f t="shared" si="7"/>
        <v>0</v>
      </c>
      <c r="H172" s="82"/>
      <c r="I172" s="456"/>
      <c r="J172" s="456"/>
    </row>
    <row r="173" spans="2:10" customFormat="1" x14ac:dyDescent="0.25">
      <c r="B173" s="96" t="s">
        <v>1456</v>
      </c>
      <c r="C173" s="99" t="s">
        <v>1457</v>
      </c>
      <c r="D173" s="82" t="s">
        <v>50</v>
      </c>
      <c r="E173" s="97">
        <v>1</v>
      </c>
      <c r="F173" s="98"/>
      <c r="G173" s="98">
        <f t="shared" si="7"/>
        <v>0</v>
      </c>
      <c r="H173" s="82"/>
      <c r="I173" s="456"/>
      <c r="J173" s="456"/>
    </row>
    <row r="174" spans="2:10" customFormat="1" x14ac:dyDescent="0.25">
      <c r="B174" s="96" t="s">
        <v>1458</v>
      </c>
      <c r="C174" s="74" t="s">
        <v>1459</v>
      </c>
      <c r="D174" s="84" t="s">
        <v>50</v>
      </c>
      <c r="E174" s="106">
        <v>1</v>
      </c>
      <c r="F174" s="107"/>
      <c r="G174" s="107">
        <f t="shared" si="7"/>
        <v>0</v>
      </c>
      <c r="H174" s="84"/>
      <c r="I174" s="459"/>
      <c r="J174" s="459"/>
    </row>
    <row r="175" spans="2:10" x14ac:dyDescent="0.25">
      <c r="B175" s="20" t="s">
        <v>933</v>
      </c>
      <c r="C175" s="21" t="s">
        <v>1460</v>
      </c>
      <c r="D175" s="20"/>
      <c r="E175" s="20"/>
      <c r="F175" s="22"/>
      <c r="G175" s="23"/>
      <c r="H175" s="23"/>
      <c r="I175" s="333"/>
      <c r="J175" s="333"/>
    </row>
    <row r="176" spans="2:10" x14ac:dyDescent="0.25">
      <c r="B176" s="2"/>
      <c r="C176" s="3"/>
      <c r="D176" s="2"/>
      <c r="E176" s="2"/>
      <c r="F176" s="2"/>
      <c r="G176" s="4"/>
      <c r="H176" s="4"/>
      <c r="I176" s="335"/>
      <c r="J176" s="335"/>
    </row>
    <row r="177" spans="2:10" ht="15.75" x14ac:dyDescent="0.25">
      <c r="B177" s="20" t="s">
        <v>946</v>
      </c>
      <c r="C177" s="21"/>
      <c r="D177" s="20"/>
      <c r="E177" s="20"/>
      <c r="F177" s="24"/>
      <c r="G177" s="23"/>
      <c r="H177" s="54">
        <f>H167+H108+H95+H78+H57+H48+H35+H9</f>
        <v>0</v>
      </c>
      <c r="I177" s="333"/>
      <c r="J177" s="444">
        <f>J167+J108+J95+J78+J57+J48+J35+J9</f>
        <v>0</v>
      </c>
    </row>
    <row r="179" spans="2:10" x14ac:dyDescent="0.25">
      <c r="B179" s="12"/>
      <c r="C179" s="19" t="s">
        <v>947</v>
      </c>
      <c r="D179" s="13"/>
      <c r="E179" s="13"/>
      <c r="F179" s="13"/>
      <c r="G179" s="13"/>
      <c r="H179" s="13"/>
      <c r="I179" s="13"/>
    </row>
    <row r="180" spans="2:10" x14ac:dyDescent="0.25">
      <c r="B180" s="569" t="s">
        <v>948</v>
      </c>
      <c r="C180" s="571" t="s">
        <v>949</v>
      </c>
      <c r="D180" s="571"/>
      <c r="E180" s="571"/>
      <c r="F180" s="571"/>
      <c r="G180" s="571"/>
      <c r="H180" s="571"/>
      <c r="I180" s="571"/>
    </row>
    <row r="181" spans="2:10" ht="15.75" thickBot="1" x14ac:dyDescent="0.3">
      <c r="B181" s="570"/>
      <c r="C181" s="572"/>
      <c r="D181" s="572"/>
      <c r="E181" s="572"/>
      <c r="F181" s="572"/>
      <c r="G181" s="572"/>
      <c r="H181" s="572"/>
      <c r="I181" s="572"/>
    </row>
  </sheetData>
  <mergeCells count="2">
    <mergeCell ref="B180:B181"/>
    <mergeCell ref="C180:I181"/>
  </mergeCells>
  <pageMargins left="0.27" right="0.28999999999999998" top="0.43" bottom="0.22" header="0.31496062992125984" footer="0.31496062992125984"/>
  <pageSetup paperSize="9" scale="5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CW93"/>
  <sheetViews>
    <sheetView showGridLines="0" topLeftCell="A50" zoomScale="50" zoomScaleNormal="50" workbookViewId="0">
      <selection activeCell="F86" sqref="F86"/>
    </sheetView>
  </sheetViews>
  <sheetFormatPr baseColWidth="10" defaultColWidth="10.42578125" defaultRowHeight="15" x14ac:dyDescent="0.25"/>
  <cols>
    <col min="1" max="1" width="2.7109375" style="7" customWidth="1"/>
    <col min="2" max="2" width="13.7109375" style="7" customWidth="1"/>
    <col min="3" max="3" width="130.7109375" style="7" customWidth="1"/>
    <col min="4" max="4" width="11" style="7" customWidth="1"/>
    <col min="5" max="5" width="11.7109375" style="7" bestFit="1" customWidth="1"/>
    <col min="6" max="6" width="14.7109375" style="7" customWidth="1"/>
    <col min="7" max="8" width="22.85546875" style="7" customWidth="1"/>
    <col min="9" max="9" width="21.5703125" style="7" customWidth="1"/>
    <col min="10" max="10" width="21" customWidth="1"/>
    <col min="102" max="16384" width="10.42578125" style="7"/>
  </cols>
  <sheetData>
    <row r="2" spans="1:10" ht="52.15" customHeight="1" x14ac:dyDescent="0.25">
      <c r="B2" s="27" t="s">
        <v>950</v>
      </c>
    </row>
    <row r="3" spans="1:10" ht="6" customHeight="1" x14ac:dyDescent="0.25">
      <c r="B3" s="26"/>
    </row>
    <row r="4" spans="1:10" ht="22.5" x14ac:dyDescent="0.45">
      <c r="B4" s="8" t="s">
        <v>924</v>
      </c>
      <c r="C4" s="324" t="str">
        <f>'Gral. Instalaciones'!C4</f>
        <v>Refuncionalización edificio Cochabamba 54 - Etapa 2</v>
      </c>
      <c r="D4" s="8" t="s">
        <v>926</v>
      </c>
      <c r="E4" s="324" t="str">
        <f>'Gral. Instalaciones'!E4</f>
        <v>MMGyD</v>
      </c>
      <c r="F4" s="8"/>
      <c r="G4" s="28"/>
      <c r="H4" s="8" t="s">
        <v>1002</v>
      </c>
      <c r="I4" s="325"/>
      <c r="J4" s="325"/>
    </row>
    <row r="5" spans="1:10" x14ac:dyDescent="0.25">
      <c r="B5" s="12"/>
      <c r="C5" s="19" t="s">
        <v>20</v>
      </c>
      <c r="D5" s="13"/>
      <c r="E5" s="13"/>
      <c r="F5" s="13"/>
      <c r="G5" s="13"/>
      <c r="H5" s="13"/>
      <c r="I5" s="13"/>
    </row>
    <row r="6" spans="1:10" ht="27.75" customHeight="1" thickBot="1" x14ac:dyDescent="0.3">
      <c r="B6" s="14" t="s">
        <v>930</v>
      </c>
      <c r="C6" s="25" t="s">
        <v>931</v>
      </c>
      <c r="D6" s="14" t="s">
        <v>951</v>
      </c>
      <c r="E6" s="14" t="s">
        <v>952</v>
      </c>
      <c r="F6" s="14" t="s">
        <v>953</v>
      </c>
      <c r="G6" s="132" t="s">
        <v>33</v>
      </c>
      <c r="H6" s="326" t="s">
        <v>34</v>
      </c>
      <c r="I6" s="132" t="s">
        <v>35</v>
      </c>
      <c r="J6" s="326" t="s">
        <v>36</v>
      </c>
    </row>
    <row r="7" spans="1:10" x14ac:dyDescent="0.25">
      <c r="B7" s="1"/>
      <c r="C7" s="1"/>
      <c r="D7" s="1"/>
      <c r="E7" s="1"/>
      <c r="F7" s="1"/>
      <c r="G7" s="1"/>
      <c r="H7" s="1"/>
      <c r="I7" s="1"/>
    </row>
    <row r="8" spans="1:10" x14ac:dyDescent="0.25">
      <c r="B8" s="9" t="s">
        <v>941</v>
      </c>
      <c r="C8" s="10" t="s">
        <v>20</v>
      </c>
      <c r="D8" s="11"/>
      <c r="E8" s="11"/>
      <c r="F8" s="10"/>
      <c r="G8" s="11"/>
      <c r="H8" s="11"/>
      <c r="I8" s="445"/>
      <c r="J8" s="445"/>
    </row>
    <row r="9" spans="1:10" x14ac:dyDescent="0.25">
      <c r="B9" s="35">
        <v>1</v>
      </c>
      <c r="C9" s="36" t="s">
        <v>1461</v>
      </c>
      <c r="D9" s="37"/>
      <c r="E9" s="37"/>
      <c r="F9" s="36"/>
      <c r="G9" s="38"/>
      <c r="H9" s="53">
        <f>SUM(G10:G15)</f>
        <v>0</v>
      </c>
      <c r="I9" s="441"/>
      <c r="J9" s="442">
        <f>SUM(I10:I15)</f>
        <v>0</v>
      </c>
    </row>
    <row r="10" spans="1:10" customFormat="1" x14ac:dyDescent="0.25">
      <c r="A10" s="7"/>
      <c r="B10" s="92" t="s">
        <v>38</v>
      </c>
      <c r="C10" s="93" t="s">
        <v>1282</v>
      </c>
      <c r="D10" s="83" t="s">
        <v>270</v>
      </c>
      <c r="E10" s="94">
        <v>20</v>
      </c>
      <c r="F10" s="95"/>
      <c r="G10" s="109">
        <f>E10*F10</f>
        <v>0</v>
      </c>
      <c r="H10" s="83"/>
      <c r="I10" s="455"/>
      <c r="J10" s="455"/>
    </row>
    <row r="11" spans="1:10" customFormat="1" x14ac:dyDescent="0.25">
      <c r="A11" s="7"/>
      <c r="B11" s="96" t="s">
        <v>41</v>
      </c>
      <c r="C11" s="71" t="s">
        <v>1284</v>
      </c>
      <c r="D11" s="82" t="s">
        <v>270</v>
      </c>
      <c r="E11" s="97">
        <v>138</v>
      </c>
      <c r="F11" s="98"/>
      <c r="G11" s="110">
        <f t="shared" ref="G11:G15" si="0">E11*F11</f>
        <v>0</v>
      </c>
      <c r="H11" s="82"/>
      <c r="I11" s="456"/>
      <c r="J11" s="456"/>
    </row>
    <row r="12" spans="1:10" customFormat="1" x14ac:dyDescent="0.25">
      <c r="A12" s="7"/>
      <c r="B12" s="96" t="s">
        <v>43</v>
      </c>
      <c r="C12" s="71" t="s">
        <v>1286</v>
      </c>
      <c r="D12" s="82" t="s">
        <v>270</v>
      </c>
      <c r="E12" s="97">
        <v>251</v>
      </c>
      <c r="F12" s="98"/>
      <c r="G12" s="110">
        <f t="shared" si="0"/>
        <v>0</v>
      </c>
      <c r="H12" s="82"/>
      <c r="I12" s="456"/>
      <c r="J12" s="456"/>
    </row>
    <row r="13" spans="1:10" customFormat="1" x14ac:dyDescent="0.25">
      <c r="A13" s="7"/>
      <c r="B13" s="96" t="s">
        <v>45</v>
      </c>
      <c r="C13" s="71" t="s">
        <v>1462</v>
      </c>
      <c r="D13" s="82" t="s">
        <v>270</v>
      </c>
      <c r="E13" s="97">
        <v>23</v>
      </c>
      <c r="F13" s="98"/>
      <c r="G13" s="110">
        <f t="shared" si="0"/>
        <v>0</v>
      </c>
      <c r="H13" s="82"/>
      <c r="I13" s="456"/>
      <c r="J13" s="456"/>
    </row>
    <row r="14" spans="1:10" customFormat="1" x14ac:dyDescent="0.25">
      <c r="A14" s="7"/>
      <c r="B14" s="96" t="s">
        <v>48</v>
      </c>
      <c r="C14" s="71" t="s">
        <v>1290</v>
      </c>
      <c r="D14" s="82" t="s">
        <v>50</v>
      </c>
      <c r="E14" s="97">
        <v>1</v>
      </c>
      <c r="F14" s="111"/>
      <c r="G14" s="110">
        <f t="shared" si="0"/>
        <v>0</v>
      </c>
      <c r="H14" s="82"/>
      <c r="I14" s="456"/>
      <c r="J14" s="456"/>
    </row>
    <row r="15" spans="1:10" customFormat="1" x14ac:dyDescent="0.25">
      <c r="A15" s="7"/>
      <c r="B15" s="112" t="s">
        <v>51</v>
      </c>
      <c r="C15" s="101" t="s">
        <v>1463</v>
      </c>
      <c r="D15" s="102" t="s">
        <v>50</v>
      </c>
      <c r="E15" s="103">
        <v>1</v>
      </c>
      <c r="F15" s="113"/>
      <c r="G15" s="114">
        <f t="shared" si="0"/>
        <v>0</v>
      </c>
      <c r="H15" s="102"/>
      <c r="I15" s="457"/>
      <c r="J15" s="457"/>
    </row>
    <row r="16" spans="1:10" customFormat="1" x14ac:dyDescent="0.25">
      <c r="A16" s="7"/>
      <c r="B16" s="35">
        <v>2</v>
      </c>
      <c r="C16" s="36" t="s">
        <v>1464</v>
      </c>
      <c r="D16" s="37"/>
      <c r="E16" s="37"/>
      <c r="F16" s="115"/>
      <c r="G16" s="116"/>
      <c r="H16" s="53">
        <f>SUM(G17:G22)</f>
        <v>0</v>
      </c>
      <c r="I16" s="441"/>
      <c r="J16" s="442">
        <f>SUM(I17:I22)</f>
        <v>0</v>
      </c>
    </row>
    <row r="17" spans="1:10" customFormat="1" x14ac:dyDescent="0.25">
      <c r="A17" s="7"/>
      <c r="B17" s="92" t="s">
        <v>56</v>
      </c>
      <c r="C17" s="93" t="s">
        <v>1465</v>
      </c>
      <c r="D17" s="83" t="s">
        <v>1156</v>
      </c>
      <c r="E17" s="94">
        <v>8</v>
      </c>
      <c r="F17" s="117"/>
      <c r="G17" s="109">
        <f>+E17*F17</f>
        <v>0</v>
      </c>
      <c r="H17" s="83"/>
      <c r="I17" s="455"/>
      <c r="J17" s="455"/>
    </row>
    <row r="18" spans="1:10" customFormat="1" x14ac:dyDescent="0.25">
      <c r="A18" s="7"/>
      <c r="B18" s="96" t="s">
        <v>88</v>
      </c>
      <c r="C18" s="99" t="s">
        <v>1466</v>
      </c>
      <c r="D18" s="82" t="s">
        <v>1156</v>
      </c>
      <c r="E18" s="97">
        <v>104</v>
      </c>
      <c r="F18" s="98"/>
      <c r="G18" s="110">
        <f t="shared" ref="G18:G22" si="1">+E18*F18</f>
        <v>0</v>
      </c>
      <c r="H18" s="82"/>
      <c r="I18" s="456"/>
      <c r="J18" s="456"/>
    </row>
    <row r="19" spans="1:10" customFormat="1" x14ac:dyDescent="0.25">
      <c r="A19" s="7"/>
      <c r="B19" s="96" t="s">
        <v>123</v>
      </c>
      <c r="C19" s="99" t="s">
        <v>1467</v>
      </c>
      <c r="D19" s="82" t="s">
        <v>1156</v>
      </c>
      <c r="E19" s="97">
        <v>524</v>
      </c>
      <c r="F19" s="98"/>
      <c r="G19" s="110">
        <f t="shared" si="1"/>
        <v>0</v>
      </c>
      <c r="H19" s="82"/>
      <c r="I19" s="456"/>
      <c r="J19" s="456"/>
    </row>
    <row r="20" spans="1:10" customFormat="1" x14ac:dyDescent="0.25">
      <c r="A20" s="7"/>
      <c r="B20" s="96" t="s">
        <v>128</v>
      </c>
      <c r="C20" s="99" t="s">
        <v>1468</v>
      </c>
      <c r="D20" s="82" t="s">
        <v>50</v>
      </c>
      <c r="E20" s="97">
        <v>1</v>
      </c>
      <c r="F20" s="98"/>
      <c r="G20" s="110">
        <f t="shared" si="1"/>
        <v>0</v>
      </c>
      <c r="H20" s="82"/>
      <c r="I20" s="456"/>
      <c r="J20" s="456"/>
    </row>
    <row r="21" spans="1:10" customFormat="1" x14ac:dyDescent="0.25">
      <c r="A21" s="7"/>
      <c r="B21" s="96" t="s">
        <v>149</v>
      </c>
      <c r="C21" s="99" t="s">
        <v>1469</v>
      </c>
      <c r="D21" s="82" t="s">
        <v>50</v>
      </c>
      <c r="E21" s="97">
        <v>1</v>
      </c>
      <c r="F21" s="98"/>
      <c r="G21" s="110">
        <f t="shared" si="1"/>
        <v>0</v>
      </c>
      <c r="H21" s="82"/>
      <c r="I21" s="456"/>
      <c r="J21" s="456"/>
    </row>
    <row r="22" spans="1:10" customFormat="1" x14ac:dyDescent="0.25">
      <c r="A22" s="7"/>
      <c r="B22" s="96" t="s">
        <v>163</v>
      </c>
      <c r="C22" s="101" t="s">
        <v>1470</v>
      </c>
      <c r="D22" s="102" t="s">
        <v>50</v>
      </c>
      <c r="E22" s="103">
        <v>1</v>
      </c>
      <c r="F22" s="113"/>
      <c r="G22" s="114">
        <f t="shared" si="1"/>
        <v>0</v>
      </c>
      <c r="H22" s="82"/>
      <c r="I22" s="456"/>
      <c r="J22" s="456"/>
    </row>
    <row r="23" spans="1:10" customFormat="1" x14ac:dyDescent="0.25">
      <c r="A23" s="7"/>
      <c r="B23" s="35">
        <v>3</v>
      </c>
      <c r="C23" s="36" t="s">
        <v>1471</v>
      </c>
      <c r="D23" s="37"/>
      <c r="E23" s="37"/>
      <c r="F23" s="115"/>
      <c r="G23" s="116"/>
      <c r="H23" s="53">
        <f>SUM(G24:G25)</f>
        <v>0</v>
      </c>
      <c r="I23" s="441"/>
      <c r="J23" s="442">
        <f>SUM(I24:I25)</f>
        <v>0</v>
      </c>
    </row>
    <row r="24" spans="1:10" customFormat="1" x14ac:dyDescent="0.25">
      <c r="A24" s="7"/>
      <c r="B24" s="92" t="s">
        <v>209</v>
      </c>
      <c r="C24" s="93" t="s">
        <v>1472</v>
      </c>
      <c r="D24" s="83" t="s">
        <v>1156</v>
      </c>
      <c r="E24" s="94">
        <v>11</v>
      </c>
      <c r="F24" s="117"/>
      <c r="G24" s="109">
        <f t="shared" ref="G24:G25" si="2">+E24*F24</f>
        <v>0</v>
      </c>
      <c r="H24" s="83"/>
      <c r="I24" s="455"/>
      <c r="J24" s="455"/>
    </row>
    <row r="25" spans="1:10" customFormat="1" x14ac:dyDescent="0.25">
      <c r="A25" s="7"/>
      <c r="B25" s="118" t="s">
        <v>217</v>
      </c>
      <c r="C25" s="101" t="s">
        <v>1473</v>
      </c>
      <c r="D25" s="102" t="s">
        <v>1156</v>
      </c>
      <c r="E25" s="103">
        <v>11</v>
      </c>
      <c r="F25" s="113"/>
      <c r="G25" s="114">
        <f t="shared" si="2"/>
        <v>0</v>
      </c>
      <c r="H25" s="102"/>
      <c r="I25" s="457"/>
      <c r="J25" s="457"/>
    </row>
    <row r="26" spans="1:10" customFormat="1" x14ac:dyDescent="0.25">
      <c r="A26" s="7"/>
      <c r="B26" s="35">
        <v>4</v>
      </c>
      <c r="C26" s="36" t="s">
        <v>1474</v>
      </c>
      <c r="D26" s="37"/>
      <c r="E26" s="37"/>
      <c r="F26" s="115"/>
      <c r="G26" s="116"/>
      <c r="H26" s="53">
        <f>SUM(G27:G29)</f>
        <v>0</v>
      </c>
      <c r="I26" s="441"/>
      <c r="J26" s="442">
        <f>SUM(I27:I29)</f>
        <v>0</v>
      </c>
    </row>
    <row r="27" spans="1:10" customFormat="1" x14ac:dyDescent="0.25">
      <c r="B27" s="96" t="s">
        <v>289</v>
      </c>
      <c r="C27" s="71" t="s">
        <v>1466</v>
      </c>
      <c r="D27" s="82" t="s">
        <v>1156</v>
      </c>
      <c r="E27" s="97">
        <v>22</v>
      </c>
      <c r="F27" s="98"/>
      <c r="G27" s="110">
        <f t="shared" ref="G27:G29" si="3">+E27*F27</f>
        <v>0</v>
      </c>
      <c r="H27" s="82"/>
      <c r="I27" s="456"/>
      <c r="J27" s="456"/>
    </row>
    <row r="28" spans="1:10" customFormat="1" x14ac:dyDescent="0.25">
      <c r="B28" s="96" t="s">
        <v>297</v>
      </c>
      <c r="C28" s="71" t="s">
        <v>1475</v>
      </c>
      <c r="D28" s="82" t="s">
        <v>1156</v>
      </c>
      <c r="E28" s="97">
        <v>21</v>
      </c>
      <c r="F28" s="98"/>
      <c r="G28" s="110">
        <f t="shared" si="3"/>
        <v>0</v>
      </c>
      <c r="H28" s="454"/>
      <c r="I28" s="456"/>
      <c r="J28" s="456"/>
    </row>
    <row r="29" spans="1:10" customFormat="1" x14ac:dyDescent="0.25">
      <c r="B29" s="96" t="s">
        <v>307</v>
      </c>
      <c r="C29" s="71" t="s">
        <v>1476</v>
      </c>
      <c r="D29" s="82" t="s">
        <v>1156</v>
      </c>
      <c r="E29" s="97">
        <v>2</v>
      </c>
      <c r="F29" s="98"/>
      <c r="G29" s="110">
        <f t="shared" si="3"/>
        <v>0</v>
      </c>
      <c r="H29" s="454"/>
      <c r="I29" s="456"/>
      <c r="J29" s="456"/>
    </row>
    <row r="30" spans="1:10" customFormat="1" x14ac:dyDescent="0.25">
      <c r="A30" s="7"/>
      <c r="B30" s="35">
        <v>5</v>
      </c>
      <c r="C30" s="36" t="s">
        <v>1477</v>
      </c>
      <c r="D30" s="37"/>
      <c r="E30" s="37"/>
      <c r="F30" s="115"/>
      <c r="G30" s="116"/>
      <c r="H30" s="53">
        <f>SUM(G31:G42)</f>
        <v>0</v>
      </c>
      <c r="I30" s="441"/>
      <c r="J30" s="442">
        <f>SUM(I31:I42)</f>
        <v>0</v>
      </c>
    </row>
    <row r="31" spans="1:10" customFormat="1" x14ac:dyDescent="0.25">
      <c r="A31" s="7"/>
      <c r="B31" s="92" t="s">
        <v>353</v>
      </c>
      <c r="C31" s="93" t="s">
        <v>1478</v>
      </c>
      <c r="D31" s="83" t="s">
        <v>1156</v>
      </c>
      <c r="E31" s="94">
        <v>1</v>
      </c>
      <c r="F31" s="117"/>
      <c r="G31" s="109">
        <f t="shared" ref="G31:G42" si="4">+E31*F31</f>
        <v>0</v>
      </c>
      <c r="H31" s="83"/>
      <c r="I31" s="455"/>
      <c r="J31" s="455"/>
    </row>
    <row r="32" spans="1:10" customFormat="1" x14ac:dyDescent="0.25">
      <c r="A32" s="7"/>
      <c r="B32" s="96" t="s">
        <v>355</v>
      </c>
      <c r="C32" s="71" t="s">
        <v>1479</v>
      </c>
      <c r="D32" s="82" t="s">
        <v>1156</v>
      </c>
      <c r="E32" s="97">
        <v>1</v>
      </c>
      <c r="F32" s="98"/>
      <c r="G32" s="110">
        <f t="shared" si="4"/>
        <v>0</v>
      </c>
      <c r="H32" s="82"/>
      <c r="I32" s="456"/>
      <c r="J32" s="456"/>
    </row>
    <row r="33" spans="1:10" customFormat="1" x14ac:dyDescent="0.25">
      <c r="A33" s="7"/>
      <c r="B33" s="96" t="s">
        <v>357</v>
      </c>
      <c r="C33" s="71" t="s">
        <v>1480</v>
      </c>
      <c r="D33" s="82" t="s">
        <v>1156</v>
      </c>
      <c r="E33" s="97">
        <v>202</v>
      </c>
      <c r="F33" s="111"/>
      <c r="G33" s="110">
        <f t="shared" si="4"/>
        <v>0</v>
      </c>
      <c r="H33" s="82"/>
      <c r="I33" s="456"/>
      <c r="J33" s="456"/>
    </row>
    <row r="34" spans="1:10" customFormat="1" x14ac:dyDescent="0.25">
      <c r="A34" s="7"/>
      <c r="B34" s="96" t="s">
        <v>359</v>
      </c>
      <c r="C34" s="71" t="s">
        <v>1481</v>
      </c>
      <c r="D34" s="82" t="s">
        <v>1156</v>
      </c>
      <c r="E34" s="97">
        <v>11</v>
      </c>
      <c r="F34" s="111"/>
      <c r="G34" s="110">
        <f t="shared" si="4"/>
        <v>0</v>
      </c>
      <c r="H34" s="82"/>
      <c r="I34" s="456"/>
      <c r="J34" s="456"/>
    </row>
    <row r="35" spans="1:10" customFormat="1" x14ac:dyDescent="0.25">
      <c r="A35" s="7"/>
      <c r="B35" s="96" t="s">
        <v>361</v>
      </c>
      <c r="C35" s="71" t="s">
        <v>1482</v>
      </c>
      <c r="D35" s="82" t="s">
        <v>1156</v>
      </c>
      <c r="E35" s="97">
        <v>6</v>
      </c>
      <c r="F35" s="111"/>
      <c r="G35" s="110">
        <f t="shared" si="4"/>
        <v>0</v>
      </c>
      <c r="H35" s="82"/>
      <c r="I35" s="456"/>
      <c r="J35" s="456"/>
    </row>
    <row r="36" spans="1:10" customFormat="1" x14ac:dyDescent="0.25">
      <c r="A36" s="7"/>
      <c r="B36" s="96" t="s">
        <v>363</v>
      </c>
      <c r="C36" s="71" t="s">
        <v>1483</v>
      </c>
      <c r="D36" s="82" t="s">
        <v>1156</v>
      </c>
      <c r="E36" s="97">
        <v>2</v>
      </c>
      <c r="F36" s="111"/>
      <c r="G36" s="110">
        <f t="shared" si="4"/>
        <v>0</v>
      </c>
      <c r="H36" s="82"/>
      <c r="I36" s="456"/>
      <c r="J36" s="456"/>
    </row>
    <row r="37" spans="1:10" customFormat="1" x14ac:dyDescent="0.25">
      <c r="A37" s="7"/>
      <c r="B37" s="96" t="s">
        <v>365</v>
      </c>
      <c r="C37" s="71" t="s">
        <v>1484</v>
      </c>
      <c r="D37" s="82" t="s">
        <v>1156</v>
      </c>
      <c r="E37" s="97">
        <v>14</v>
      </c>
      <c r="F37" s="111"/>
      <c r="G37" s="110">
        <f t="shared" si="4"/>
        <v>0</v>
      </c>
      <c r="H37" s="82"/>
      <c r="I37" s="456"/>
      <c r="J37" s="456"/>
    </row>
    <row r="38" spans="1:10" customFormat="1" x14ac:dyDescent="0.25">
      <c r="A38" s="7"/>
      <c r="B38" s="96" t="s">
        <v>1315</v>
      </c>
      <c r="C38" s="71" t="s">
        <v>1485</v>
      </c>
      <c r="D38" s="82" t="s">
        <v>1156</v>
      </c>
      <c r="E38" s="97">
        <v>9</v>
      </c>
      <c r="F38" s="111"/>
      <c r="G38" s="110">
        <f t="shared" si="4"/>
        <v>0</v>
      </c>
      <c r="H38" s="82"/>
      <c r="I38" s="458"/>
      <c r="J38" s="458"/>
    </row>
    <row r="39" spans="1:10" customFormat="1" x14ac:dyDescent="0.25">
      <c r="A39" s="7"/>
      <c r="B39" s="96" t="s">
        <v>1317</v>
      </c>
      <c r="C39" s="71" t="s">
        <v>1486</v>
      </c>
      <c r="D39" s="82" t="s">
        <v>1156</v>
      </c>
      <c r="E39" s="97">
        <v>30</v>
      </c>
      <c r="F39" s="111"/>
      <c r="G39" s="110">
        <f t="shared" si="4"/>
        <v>0</v>
      </c>
      <c r="H39" s="82"/>
      <c r="I39" s="456"/>
      <c r="J39" s="456"/>
    </row>
    <row r="40" spans="1:10" customFormat="1" x14ac:dyDescent="0.25">
      <c r="A40" s="7"/>
      <c r="B40" s="96" t="s">
        <v>1319</v>
      </c>
      <c r="C40" s="71" t="s">
        <v>1487</v>
      </c>
      <c r="D40" s="82" t="s">
        <v>1156</v>
      </c>
      <c r="E40" s="97">
        <v>27</v>
      </c>
      <c r="F40" s="111"/>
      <c r="G40" s="110">
        <f t="shared" si="4"/>
        <v>0</v>
      </c>
      <c r="H40" s="82"/>
      <c r="I40" s="456"/>
      <c r="J40" s="456"/>
    </row>
    <row r="41" spans="1:10" customFormat="1" x14ac:dyDescent="0.25">
      <c r="A41" s="7"/>
      <c r="B41" s="96" t="s">
        <v>1321</v>
      </c>
      <c r="C41" s="71" t="s">
        <v>1488</v>
      </c>
      <c r="D41" s="82" t="s">
        <v>1156</v>
      </c>
      <c r="E41" s="97">
        <v>6</v>
      </c>
      <c r="F41" s="111"/>
      <c r="G41" s="110">
        <f t="shared" si="4"/>
        <v>0</v>
      </c>
      <c r="H41" s="82"/>
      <c r="I41" s="456"/>
      <c r="J41" s="456"/>
    </row>
    <row r="42" spans="1:10" customFormat="1" x14ac:dyDescent="0.25">
      <c r="A42" s="7"/>
      <c r="B42" s="96" t="s">
        <v>1323</v>
      </c>
      <c r="C42" s="101" t="s">
        <v>1489</v>
      </c>
      <c r="D42" s="102" t="s">
        <v>50</v>
      </c>
      <c r="E42" s="103">
        <v>1</v>
      </c>
      <c r="F42" s="113"/>
      <c r="G42" s="110">
        <f t="shared" si="4"/>
        <v>0</v>
      </c>
      <c r="H42" s="102"/>
      <c r="I42" s="457"/>
      <c r="J42" s="457"/>
    </row>
    <row r="43" spans="1:10" customFormat="1" x14ac:dyDescent="0.25">
      <c r="A43" s="7"/>
      <c r="B43" s="35">
        <v>6</v>
      </c>
      <c r="C43" s="36" t="s">
        <v>1490</v>
      </c>
      <c r="D43" s="37"/>
      <c r="E43" s="37"/>
      <c r="F43" s="115"/>
      <c r="G43" s="116"/>
      <c r="H43" s="53">
        <f>SUM(G44:G52)</f>
        <v>0</v>
      </c>
      <c r="I43" s="441"/>
      <c r="J43" s="442">
        <f>SUM(I44:I52)</f>
        <v>0</v>
      </c>
    </row>
    <row r="44" spans="1:10" customFormat="1" x14ac:dyDescent="0.25">
      <c r="A44" s="7"/>
      <c r="B44" s="92" t="s">
        <v>367</v>
      </c>
      <c r="C44" s="93" t="s">
        <v>1491</v>
      </c>
      <c r="D44" s="83" t="s">
        <v>1156</v>
      </c>
      <c r="E44" s="94">
        <v>1</v>
      </c>
      <c r="F44" s="117"/>
      <c r="G44" s="109">
        <f t="shared" ref="G44:G52" si="5">+E44*F44</f>
        <v>0</v>
      </c>
      <c r="H44" s="83"/>
      <c r="I44" s="455"/>
      <c r="J44" s="455"/>
    </row>
    <row r="45" spans="1:10" customFormat="1" x14ac:dyDescent="0.25">
      <c r="A45" s="7"/>
      <c r="B45" s="96" t="s">
        <v>369</v>
      </c>
      <c r="C45" s="99" t="s">
        <v>1492</v>
      </c>
      <c r="D45" s="82" t="s">
        <v>1156</v>
      </c>
      <c r="E45" s="97">
        <v>1</v>
      </c>
      <c r="F45" s="111"/>
      <c r="G45" s="110">
        <f t="shared" si="5"/>
        <v>0</v>
      </c>
      <c r="H45" s="82"/>
      <c r="I45" s="456"/>
      <c r="J45" s="456"/>
    </row>
    <row r="46" spans="1:10" customFormat="1" x14ac:dyDescent="0.25">
      <c r="A46" s="7"/>
      <c r="B46" s="96" t="s">
        <v>371</v>
      </c>
      <c r="C46" s="99" t="s">
        <v>1493</v>
      </c>
      <c r="D46" s="82" t="s">
        <v>1156</v>
      </c>
      <c r="E46" s="97">
        <v>1</v>
      </c>
      <c r="F46" s="111"/>
      <c r="G46" s="110">
        <f t="shared" si="5"/>
        <v>0</v>
      </c>
      <c r="H46" s="82"/>
      <c r="I46" s="456"/>
      <c r="J46" s="456"/>
    </row>
    <row r="47" spans="1:10" customFormat="1" x14ac:dyDescent="0.25">
      <c r="A47" s="7"/>
      <c r="B47" s="96" t="s">
        <v>373</v>
      </c>
      <c r="C47" s="99" t="s">
        <v>1494</v>
      </c>
      <c r="D47" s="82" t="s">
        <v>1156</v>
      </c>
      <c r="E47" s="97">
        <v>1</v>
      </c>
      <c r="F47" s="111"/>
      <c r="G47" s="110">
        <f t="shared" si="5"/>
        <v>0</v>
      </c>
      <c r="H47" s="82"/>
      <c r="I47" s="456"/>
      <c r="J47" s="456"/>
    </row>
    <row r="48" spans="1:10" customFormat="1" x14ac:dyDescent="0.25">
      <c r="A48" s="7"/>
      <c r="B48" s="96" t="s">
        <v>375</v>
      </c>
      <c r="C48" s="99" t="s">
        <v>1495</v>
      </c>
      <c r="D48" s="82" t="s">
        <v>1156</v>
      </c>
      <c r="E48" s="97">
        <v>1</v>
      </c>
      <c r="F48" s="111"/>
      <c r="G48" s="110">
        <f t="shared" si="5"/>
        <v>0</v>
      </c>
      <c r="H48" s="82"/>
      <c r="I48" s="456"/>
      <c r="J48" s="456"/>
    </row>
    <row r="49" spans="1:12" customFormat="1" x14ac:dyDescent="0.25">
      <c r="A49" s="7"/>
      <c r="B49" s="96" t="s">
        <v>377</v>
      </c>
      <c r="C49" s="99" t="s">
        <v>1496</v>
      </c>
      <c r="D49" s="82" t="s">
        <v>1156</v>
      </c>
      <c r="E49" s="97">
        <v>1</v>
      </c>
      <c r="F49" s="111"/>
      <c r="G49" s="110">
        <f t="shared" si="5"/>
        <v>0</v>
      </c>
      <c r="H49" s="82"/>
      <c r="I49" s="456"/>
      <c r="J49" s="456"/>
    </row>
    <row r="50" spans="1:12" customFormat="1" x14ac:dyDescent="0.25">
      <c r="A50" s="7"/>
      <c r="B50" s="96" t="s">
        <v>379</v>
      </c>
      <c r="C50" s="99" t="s">
        <v>1497</v>
      </c>
      <c r="D50" s="82" t="s">
        <v>50</v>
      </c>
      <c r="E50" s="97">
        <v>1</v>
      </c>
      <c r="F50" s="111"/>
      <c r="G50" s="110">
        <f t="shared" si="5"/>
        <v>0</v>
      </c>
      <c r="H50" s="82"/>
      <c r="I50" s="456"/>
      <c r="J50" s="456"/>
    </row>
    <row r="51" spans="1:12" customFormat="1" x14ac:dyDescent="0.25">
      <c r="A51" s="7"/>
      <c r="B51" s="96" t="s">
        <v>381</v>
      </c>
      <c r="C51" s="108" t="s">
        <v>1498</v>
      </c>
      <c r="D51" s="84" t="s">
        <v>50</v>
      </c>
      <c r="E51" s="106">
        <v>1</v>
      </c>
      <c r="F51" s="119"/>
      <c r="G51" s="120">
        <f t="shared" si="5"/>
        <v>0</v>
      </c>
      <c r="H51" s="82"/>
      <c r="I51" s="456"/>
      <c r="J51" s="456"/>
    </row>
    <row r="52" spans="1:12" customFormat="1" x14ac:dyDescent="0.25">
      <c r="A52" s="7"/>
      <c r="B52" s="96" t="s">
        <v>383</v>
      </c>
      <c r="C52" s="538" t="s">
        <v>1499</v>
      </c>
      <c r="D52" s="102" t="s">
        <v>50</v>
      </c>
      <c r="E52" s="103">
        <v>1</v>
      </c>
      <c r="F52" s="113"/>
      <c r="G52" s="114">
        <f t="shared" si="5"/>
        <v>0</v>
      </c>
      <c r="H52" s="82"/>
      <c r="I52" s="456"/>
      <c r="J52" s="456"/>
    </row>
    <row r="53" spans="1:12" customFormat="1" x14ac:dyDescent="0.25">
      <c r="A53" s="7"/>
      <c r="B53" s="35">
        <v>7</v>
      </c>
      <c r="C53" s="36" t="s">
        <v>1500</v>
      </c>
      <c r="D53" s="37"/>
      <c r="E53" s="37"/>
      <c r="F53" s="115"/>
      <c r="G53" s="116"/>
      <c r="H53" s="53">
        <f>SUM(G54:G62)</f>
        <v>0</v>
      </c>
      <c r="I53" s="38"/>
      <c r="J53" s="539"/>
      <c r="K53" s="539"/>
      <c r="L53" s="38"/>
    </row>
    <row r="54" spans="1:12" customFormat="1" x14ac:dyDescent="0.25">
      <c r="A54" s="7"/>
      <c r="B54" s="96" t="s">
        <v>431</v>
      </c>
      <c r="C54" s="93" t="s">
        <v>1501</v>
      </c>
      <c r="D54" s="83" t="s">
        <v>1156</v>
      </c>
      <c r="E54" s="94">
        <v>12</v>
      </c>
      <c r="F54" s="117"/>
      <c r="G54" s="109">
        <f t="shared" ref="G54:G62" si="6">+E54*F54</f>
        <v>0</v>
      </c>
      <c r="H54" s="83"/>
      <c r="I54" s="577"/>
      <c r="J54" s="577"/>
      <c r="K54" s="577"/>
      <c r="L54" s="578"/>
    </row>
    <row r="55" spans="1:12" customFormat="1" x14ac:dyDescent="0.25">
      <c r="B55" s="96" t="s">
        <v>445</v>
      </c>
      <c r="C55" s="99" t="s">
        <v>1502</v>
      </c>
      <c r="D55" s="82" t="s">
        <v>1156</v>
      </c>
      <c r="E55" s="97">
        <v>3</v>
      </c>
      <c r="F55" s="98"/>
      <c r="G55" s="110">
        <f t="shared" si="6"/>
        <v>0</v>
      </c>
      <c r="H55" s="82"/>
      <c r="I55" s="575"/>
      <c r="J55" s="575"/>
      <c r="K55" s="575"/>
      <c r="L55" s="576"/>
    </row>
    <row r="56" spans="1:12" customFormat="1" x14ac:dyDescent="0.25">
      <c r="B56" s="96" t="s">
        <v>451</v>
      </c>
      <c r="C56" s="99" t="s">
        <v>1503</v>
      </c>
      <c r="D56" s="82" t="s">
        <v>1156</v>
      </c>
      <c r="E56" s="97">
        <v>1</v>
      </c>
      <c r="F56" s="98"/>
      <c r="G56" s="110">
        <f t="shared" si="6"/>
        <v>0</v>
      </c>
      <c r="H56" s="82"/>
      <c r="I56" s="575"/>
      <c r="J56" s="575"/>
      <c r="K56" s="575"/>
      <c r="L56" s="576"/>
    </row>
    <row r="57" spans="1:12" customFormat="1" x14ac:dyDescent="0.25">
      <c r="A57" s="7"/>
      <c r="B57" s="96" t="s">
        <v>457</v>
      </c>
      <c r="C57" s="99" t="s">
        <v>1504</v>
      </c>
      <c r="D57" s="82" t="s">
        <v>1156</v>
      </c>
      <c r="E57" s="97">
        <v>9</v>
      </c>
      <c r="F57" s="111"/>
      <c r="G57" s="110">
        <f t="shared" si="6"/>
        <v>0</v>
      </c>
      <c r="H57" s="82"/>
      <c r="I57" s="575"/>
      <c r="J57" s="575"/>
      <c r="K57" s="575"/>
      <c r="L57" s="576"/>
    </row>
    <row r="58" spans="1:12" customFormat="1" x14ac:dyDescent="0.25">
      <c r="A58" s="7"/>
      <c r="B58" s="96" t="s">
        <v>463</v>
      </c>
      <c r="C58" s="99" t="s">
        <v>1505</v>
      </c>
      <c r="D58" s="82" t="s">
        <v>1156</v>
      </c>
      <c r="E58" s="97">
        <v>9</v>
      </c>
      <c r="F58" s="111"/>
      <c r="G58" s="110">
        <f t="shared" si="6"/>
        <v>0</v>
      </c>
      <c r="H58" s="82"/>
      <c r="I58" s="575"/>
      <c r="J58" s="575"/>
      <c r="K58" s="575"/>
      <c r="L58" s="576"/>
    </row>
    <row r="59" spans="1:12" customFormat="1" x14ac:dyDescent="0.25">
      <c r="A59" s="7"/>
      <c r="B59" s="96" t="s">
        <v>470</v>
      </c>
      <c r="C59" s="99" t="s">
        <v>1506</v>
      </c>
      <c r="D59" s="82" t="s">
        <v>1156</v>
      </c>
      <c r="E59" s="97">
        <v>5</v>
      </c>
      <c r="F59" s="111"/>
      <c r="G59" s="110">
        <f t="shared" si="6"/>
        <v>0</v>
      </c>
      <c r="H59" s="82"/>
      <c r="I59" s="575"/>
      <c r="J59" s="575"/>
      <c r="K59" s="575"/>
      <c r="L59" s="576"/>
    </row>
    <row r="60" spans="1:12" customFormat="1" x14ac:dyDescent="0.25">
      <c r="A60" s="7"/>
      <c r="B60" s="96" t="s">
        <v>476</v>
      </c>
      <c r="C60" s="99" t="s">
        <v>1507</v>
      </c>
      <c r="D60" s="82" t="s">
        <v>1156</v>
      </c>
      <c r="E60" s="97">
        <v>1</v>
      </c>
      <c r="F60" s="111"/>
      <c r="G60" s="110">
        <f t="shared" si="6"/>
        <v>0</v>
      </c>
      <c r="H60" s="82"/>
      <c r="I60" s="575"/>
      <c r="J60" s="575"/>
      <c r="K60" s="575"/>
      <c r="L60" s="576"/>
    </row>
    <row r="61" spans="1:12" customFormat="1" x14ac:dyDescent="0.25">
      <c r="A61" s="7"/>
      <c r="B61" s="96" t="s">
        <v>981</v>
      </c>
      <c r="C61" s="99" t="s">
        <v>1508</v>
      </c>
      <c r="D61" s="82" t="s">
        <v>50</v>
      </c>
      <c r="E61" s="97">
        <v>1</v>
      </c>
      <c r="F61" s="111"/>
      <c r="G61" s="110">
        <f t="shared" si="6"/>
        <v>0</v>
      </c>
      <c r="H61" s="82"/>
      <c r="I61" s="575"/>
      <c r="J61" s="575"/>
      <c r="K61" s="575"/>
      <c r="L61" s="576"/>
    </row>
    <row r="62" spans="1:12" customFormat="1" x14ac:dyDescent="0.25">
      <c r="A62" s="7"/>
      <c r="B62" s="96" t="s">
        <v>983</v>
      </c>
      <c r="C62" s="101" t="s">
        <v>1509</v>
      </c>
      <c r="D62" s="102" t="s">
        <v>50</v>
      </c>
      <c r="E62" s="103">
        <v>1</v>
      </c>
      <c r="F62" s="113"/>
      <c r="G62" s="114">
        <f t="shared" si="6"/>
        <v>0</v>
      </c>
      <c r="H62" s="102"/>
      <c r="I62" s="579"/>
      <c r="J62" s="579"/>
      <c r="K62" s="579"/>
      <c r="L62" s="580"/>
    </row>
    <row r="63" spans="1:12" customFormat="1" x14ac:dyDescent="0.25">
      <c r="A63" s="7"/>
      <c r="B63" s="35">
        <v>8</v>
      </c>
      <c r="C63" s="36" t="s">
        <v>1510</v>
      </c>
      <c r="D63" s="37"/>
      <c r="E63" s="37"/>
      <c r="F63" s="115"/>
      <c r="G63" s="116"/>
      <c r="H63" s="53">
        <f>SUM(G64:G65)</f>
        <v>0</v>
      </c>
      <c r="I63" s="38"/>
      <c r="J63" s="539"/>
      <c r="K63" s="539"/>
      <c r="L63" s="38"/>
    </row>
    <row r="64" spans="1:12" customFormat="1" x14ac:dyDescent="0.25">
      <c r="A64" s="7"/>
      <c r="B64" s="96" t="s">
        <v>482</v>
      </c>
      <c r="C64" s="93" t="s">
        <v>1511</v>
      </c>
      <c r="D64" s="83" t="s">
        <v>1156</v>
      </c>
      <c r="E64" s="94">
        <v>16</v>
      </c>
      <c r="F64" s="117"/>
      <c r="G64" s="109">
        <f t="shared" ref="G64:G65" si="7">+E64*F64</f>
        <v>0</v>
      </c>
      <c r="H64" s="83"/>
      <c r="I64" s="577"/>
      <c r="J64" s="577"/>
      <c r="K64" s="577"/>
      <c r="L64" s="578"/>
    </row>
    <row r="65" spans="1:12" customFormat="1" x14ac:dyDescent="0.25">
      <c r="B65" s="96" t="s">
        <v>484</v>
      </c>
      <c r="C65" s="99" t="s">
        <v>1512</v>
      </c>
      <c r="D65" s="82" t="s">
        <v>1156</v>
      </c>
      <c r="E65" s="97">
        <v>18</v>
      </c>
      <c r="F65" s="98"/>
      <c r="G65" s="110">
        <f t="shared" si="7"/>
        <v>0</v>
      </c>
      <c r="H65" s="82"/>
      <c r="I65" s="575"/>
      <c r="J65" s="575"/>
      <c r="K65" s="575"/>
      <c r="L65" s="576"/>
    </row>
    <row r="66" spans="1:12" customFormat="1" x14ac:dyDescent="0.25">
      <c r="A66" s="7"/>
      <c r="B66" s="35">
        <v>9</v>
      </c>
      <c r="C66" s="36" t="s">
        <v>1513</v>
      </c>
      <c r="D66" s="37"/>
      <c r="E66" s="37"/>
      <c r="F66" s="115"/>
      <c r="G66" s="116"/>
      <c r="H66" s="53">
        <f>SUM(G67:G70)</f>
        <v>0</v>
      </c>
      <c r="I66" s="38"/>
      <c r="J66" s="539"/>
      <c r="K66" s="539"/>
      <c r="L66" s="38"/>
    </row>
    <row r="67" spans="1:12" customFormat="1" x14ac:dyDescent="0.25">
      <c r="A67" s="7"/>
      <c r="B67" s="96" t="s">
        <v>492</v>
      </c>
      <c r="C67" s="93" t="s">
        <v>1514</v>
      </c>
      <c r="D67" s="83" t="s">
        <v>1156</v>
      </c>
      <c r="E67" s="94">
        <v>6</v>
      </c>
      <c r="F67" s="117"/>
      <c r="G67" s="109">
        <f t="shared" ref="G67:G70" si="8">+E67*F67</f>
        <v>0</v>
      </c>
      <c r="H67" s="83"/>
      <c r="I67" s="577"/>
      <c r="J67" s="577"/>
      <c r="K67" s="577"/>
      <c r="L67" s="578"/>
    </row>
    <row r="68" spans="1:12" customFormat="1" x14ac:dyDescent="0.25">
      <c r="A68" s="7"/>
      <c r="B68" s="96" t="s">
        <v>562</v>
      </c>
      <c r="C68" s="540" t="s">
        <v>1515</v>
      </c>
      <c r="D68" s="535" t="s">
        <v>1156</v>
      </c>
      <c r="E68" s="536">
        <v>41</v>
      </c>
      <c r="F68" s="541"/>
      <c r="G68" s="110">
        <f t="shared" si="8"/>
        <v>0</v>
      </c>
      <c r="H68" s="535"/>
      <c r="I68" s="576"/>
      <c r="J68" s="581"/>
      <c r="K68" s="581"/>
      <c r="L68" s="581"/>
    </row>
    <row r="69" spans="1:12" customFormat="1" x14ac:dyDescent="0.25">
      <c r="B69" s="96" t="s">
        <v>610</v>
      </c>
      <c r="C69" s="99" t="s">
        <v>1514</v>
      </c>
      <c r="D69" s="82" t="s">
        <v>1156</v>
      </c>
      <c r="E69" s="97">
        <v>97</v>
      </c>
      <c r="F69" s="98"/>
      <c r="G69" s="110">
        <f t="shared" si="8"/>
        <v>0</v>
      </c>
      <c r="H69" s="82"/>
      <c r="I69" s="575"/>
      <c r="J69" s="575"/>
      <c r="K69" s="575"/>
      <c r="L69" s="576"/>
    </row>
    <row r="70" spans="1:12" customFormat="1" x14ac:dyDescent="0.25">
      <c r="B70" s="96" t="s">
        <v>620</v>
      </c>
      <c r="C70" s="99" t="s">
        <v>1516</v>
      </c>
      <c r="D70" s="82" t="s">
        <v>1156</v>
      </c>
      <c r="E70" s="97">
        <v>19</v>
      </c>
      <c r="F70" s="98"/>
      <c r="G70" s="110">
        <f t="shared" si="8"/>
        <v>0</v>
      </c>
      <c r="H70" s="82"/>
      <c r="I70" s="575"/>
      <c r="J70" s="575"/>
      <c r="K70" s="575"/>
      <c r="L70" s="576"/>
    </row>
    <row r="71" spans="1:12" customFormat="1" x14ac:dyDescent="0.25">
      <c r="A71" s="7"/>
      <c r="B71" s="35">
        <v>10</v>
      </c>
      <c r="C71" s="36" t="s">
        <v>1517</v>
      </c>
      <c r="D71" s="37"/>
      <c r="E71" s="37"/>
      <c r="F71" s="115"/>
      <c r="G71" s="116"/>
      <c r="H71" s="53">
        <f>SUM(G72)</f>
        <v>0</v>
      </c>
      <c r="I71" s="38"/>
      <c r="J71" s="539"/>
      <c r="K71" s="539"/>
      <c r="L71" s="38"/>
    </row>
    <row r="72" spans="1:12" customFormat="1" x14ac:dyDescent="0.25">
      <c r="A72" s="7"/>
      <c r="B72" s="96" t="s">
        <v>492</v>
      </c>
      <c r="C72" s="93" t="s">
        <v>1518</v>
      </c>
      <c r="D72" s="83" t="s">
        <v>50</v>
      </c>
      <c r="E72" s="94">
        <v>1</v>
      </c>
      <c r="F72" s="117"/>
      <c r="G72" s="109">
        <f t="shared" ref="G72" si="9">+E72*F72</f>
        <v>0</v>
      </c>
      <c r="H72" s="83"/>
      <c r="I72" s="577"/>
      <c r="J72" s="577"/>
      <c r="K72" s="577"/>
      <c r="L72" s="578"/>
    </row>
    <row r="73" spans="1:12" customFormat="1" x14ac:dyDescent="0.25">
      <c r="A73" s="7"/>
      <c r="B73" s="35">
        <v>11</v>
      </c>
      <c r="C73" s="36" t="s">
        <v>1519</v>
      </c>
      <c r="D73" s="37"/>
      <c r="E73" s="37"/>
      <c r="F73" s="115"/>
      <c r="G73" s="116"/>
      <c r="H73" s="53">
        <f>SUM(G74:G79)</f>
        <v>0</v>
      </c>
      <c r="I73" s="38"/>
      <c r="J73" s="539"/>
      <c r="K73" s="539"/>
      <c r="L73" s="38"/>
    </row>
    <row r="74" spans="1:12" customFormat="1" x14ac:dyDescent="0.25">
      <c r="A74" s="7"/>
      <c r="B74" s="96" t="s">
        <v>705</v>
      </c>
      <c r="C74" s="93" t="s">
        <v>1520</v>
      </c>
      <c r="D74" s="83" t="s">
        <v>1156</v>
      </c>
      <c r="E74" s="94">
        <v>1</v>
      </c>
      <c r="F74" s="117"/>
      <c r="G74" s="109">
        <f t="shared" ref="G74:G79" si="10">+E74*F74</f>
        <v>0</v>
      </c>
      <c r="H74" s="83"/>
      <c r="I74" s="577"/>
      <c r="J74" s="577"/>
      <c r="K74" s="577"/>
      <c r="L74" s="578"/>
    </row>
    <row r="75" spans="1:12" customFormat="1" x14ac:dyDescent="0.25">
      <c r="B75" s="96" t="s">
        <v>819</v>
      </c>
      <c r="C75" s="99" t="s">
        <v>1521</v>
      </c>
      <c r="D75" s="82" t="s">
        <v>1156</v>
      </c>
      <c r="E75" s="97">
        <v>1</v>
      </c>
      <c r="F75" s="98"/>
      <c r="G75" s="110">
        <f t="shared" si="10"/>
        <v>0</v>
      </c>
      <c r="H75" s="82"/>
      <c r="I75" s="575"/>
      <c r="J75" s="575"/>
      <c r="K75" s="575"/>
      <c r="L75" s="576"/>
    </row>
    <row r="76" spans="1:12" customFormat="1" x14ac:dyDescent="0.25">
      <c r="B76" s="96" t="s">
        <v>837</v>
      </c>
      <c r="C76" s="99" t="s">
        <v>1522</v>
      </c>
      <c r="D76" s="82" t="s">
        <v>1156</v>
      </c>
      <c r="E76" s="97">
        <v>1</v>
      </c>
      <c r="F76" s="98"/>
      <c r="G76" s="110">
        <f t="shared" si="10"/>
        <v>0</v>
      </c>
      <c r="H76" s="82"/>
      <c r="I76" s="575"/>
      <c r="J76" s="575"/>
      <c r="K76" s="575"/>
      <c r="L76" s="576"/>
    </row>
    <row r="77" spans="1:12" customFormat="1" x14ac:dyDescent="0.25">
      <c r="A77" s="7"/>
      <c r="B77" s="96" t="s">
        <v>868</v>
      </c>
      <c r="C77" s="99" t="s">
        <v>1523</v>
      </c>
      <c r="D77" s="82" t="s">
        <v>1156</v>
      </c>
      <c r="E77" s="97">
        <v>8</v>
      </c>
      <c r="F77" s="111"/>
      <c r="G77" s="110">
        <f t="shared" si="10"/>
        <v>0</v>
      </c>
      <c r="H77" s="82"/>
      <c r="I77" s="575"/>
      <c r="J77" s="575"/>
      <c r="K77" s="575"/>
      <c r="L77" s="576"/>
    </row>
    <row r="78" spans="1:12" customFormat="1" x14ac:dyDescent="0.25">
      <c r="A78" s="7"/>
      <c r="B78" s="96" t="s">
        <v>1524</v>
      </c>
      <c r="C78" s="99" t="s">
        <v>1525</v>
      </c>
      <c r="D78" s="82" t="s">
        <v>50</v>
      </c>
      <c r="E78" s="97">
        <v>1</v>
      </c>
      <c r="F78" s="111"/>
      <c r="G78" s="110">
        <f t="shared" si="10"/>
        <v>0</v>
      </c>
      <c r="H78" s="82"/>
      <c r="I78" s="575"/>
      <c r="J78" s="575"/>
      <c r="K78" s="575"/>
      <c r="L78" s="576"/>
    </row>
    <row r="79" spans="1:12" customFormat="1" x14ac:dyDescent="0.25">
      <c r="A79" s="7"/>
      <c r="B79" s="96" t="s">
        <v>1526</v>
      </c>
      <c r="C79" s="99" t="s">
        <v>1527</v>
      </c>
      <c r="D79" s="82" t="s">
        <v>1156</v>
      </c>
      <c r="E79" s="97">
        <v>1</v>
      </c>
      <c r="F79" s="111"/>
      <c r="G79" s="110">
        <f t="shared" si="10"/>
        <v>0</v>
      </c>
      <c r="H79" s="82"/>
      <c r="I79" s="575"/>
      <c r="J79" s="575"/>
      <c r="K79" s="575"/>
      <c r="L79" s="576"/>
    </row>
    <row r="80" spans="1:12" customFormat="1" x14ac:dyDescent="0.25">
      <c r="A80" s="7"/>
      <c r="B80" s="35">
        <v>12</v>
      </c>
      <c r="C80" s="36" t="s">
        <v>1450</v>
      </c>
      <c r="D80" s="37"/>
      <c r="E80" s="37"/>
      <c r="F80" s="115"/>
      <c r="G80" s="116"/>
      <c r="H80" s="53">
        <f>SUM(G81:G86)</f>
        <v>0</v>
      </c>
      <c r="I80" s="441"/>
      <c r="J80" s="442">
        <f>SUM(I81:I86)</f>
        <v>0</v>
      </c>
    </row>
    <row r="81" spans="1:10" customFormat="1" x14ac:dyDescent="0.25">
      <c r="A81" s="7"/>
      <c r="B81" s="96" t="s">
        <v>907</v>
      </c>
      <c r="C81" s="93" t="s">
        <v>1528</v>
      </c>
      <c r="D81" s="83" t="s">
        <v>50</v>
      </c>
      <c r="E81" s="94">
        <v>1</v>
      </c>
      <c r="F81" s="117"/>
      <c r="G81" s="109">
        <f t="shared" ref="G81:G86" si="11">+E81*F81</f>
        <v>0</v>
      </c>
      <c r="H81" s="83"/>
      <c r="I81" s="455"/>
      <c r="J81" s="455"/>
    </row>
    <row r="82" spans="1:10" customFormat="1" x14ac:dyDescent="0.25">
      <c r="A82" s="7"/>
      <c r="B82" s="96" t="s">
        <v>909</v>
      </c>
      <c r="C82" s="99" t="s">
        <v>1529</v>
      </c>
      <c r="D82" s="82" t="s">
        <v>50</v>
      </c>
      <c r="E82" s="97">
        <v>1</v>
      </c>
      <c r="F82" s="111"/>
      <c r="G82" s="110">
        <f t="shared" si="11"/>
        <v>0</v>
      </c>
      <c r="H82" s="82"/>
      <c r="I82" s="456"/>
      <c r="J82" s="456"/>
    </row>
    <row r="83" spans="1:10" customFormat="1" x14ac:dyDescent="0.25">
      <c r="A83" s="7"/>
      <c r="B83" s="96" t="s">
        <v>911</v>
      </c>
      <c r="C83" s="71" t="s">
        <v>1453</v>
      </c>
      <c r="D83" s="82" t="s">
        <v>50</v>
      </c>
      <c r="E83" s="97">
        <v>1</v>
      </c>
      <c r="F83" s="111"/>
      <c r="G83" s="110">
        <f t="shared" si="11"/>
        <v>0</v>
      </c>
      <c r="H83" s="82"/>
      <c r="I83" s="456"/>
      <c r="J83" s="456"/>
    </row>
    <row r="84" spans="1:10" customFormat="1" x14ac:dyDescent="0.25">
      <c r="A84" s="7"/>
      <c r="B84" s="96" t="s">
        <v>913</v>
      </c>
      <c r="C84" s="99" t="s">
        <v>1454</v>
      </c>
      <c r="D84" s="82" t="s">
        <v>50</v>
      </c>
      <c r="E84" s="97">
        <v>1</v>
      </c>
      <c r="F84" s="111"/>
      <c r="G84" s="110">
        <f t="shared" si="11"/>
        <v>0</v>
      </c>
      <c r="H84" s="82"/>
      <c r="I84" s="456"/>
      <c r="J84" s="456"/>
    </row>
    <row r="85" spans="1:10" customFormat="1" x14ac:dyDescent="0.25">
      <c r="A85" s="7"/>
      <c r="B85" s="96" t="s">
        <v>915</v>
      </c>
      <c r="C85" s="99" t="s">
        <v>1530</v>
      </c>
      <c r="D85" s="82" t="s">
        <v>50</v>
      </c>
      <c r="E85" s="97">
        <v>1</v>
      </c>
      <c r="F85" s="111"/>
      <c r="G85" s="110">
        <f t="shared" si="11"/>
        <v>0</v>
      </c>
      <c r="H85" s="82"/>
      <c r="I85" s="456"/>
      <c r="J85" s="456"/>
    </row>
    <row r="86" spans="1:10" customFormat="1" x14ac:dyDescent="0.25">
      <c r="A86" s="7"/>
      <c r="B86" s="96" t="s">
        <v>917</v>
      </c>
      <c r="C86" s="108" t="s">
        <v>1531</v>
      </c>
      <c r="D86" s="84" t="s">
        <v>50</v>
      </c>
      <c r="E86" s="106">
        <v>1</v>
      </c>
      <c r="F86" s="119"/>
      <c r="G86" s="120">
        <f t="shared" si="11"/>
        <v>0</v>
      </c>
      <c r="H86" s="84"/>
      <c r="I86" s="459"/>
      <c r="J86" s="459"/>
    </row>
    <row r="87" spans="1:10" customFormat="1" x14ac:dyDescent="0.25">
      <c r="A87" s="7"/>
      <c r="B87" s="20" t="s">
        <v>933</v>
      </c>
      <c r="C87" s="21" t="s">
        <v>20</v>
      </c>
      <c r="D87" s="20"/>
      <c r="E87" s="20"/>
      <c r="F87" s="22"/>
      <c r="G87" s="23"/>
      <c r="H87" s="23"/>
      <c r="I87" s="333"/>
      <c r="J87" s="333"/>
    </row>
    <row r="88" spans="1:10" customFormat="1" x14ac:dyDescent="0.25">
      <c r="A88" s="7"/>
      <c r="B88" s="2"/>
      <c r="C88" s="3"/>
      <c r="D88" s="2"/>
      <c r="E88" s="2"/>
      <c r="F88" s="2"/>
      <c r="G88" s="4"/>
      <c r="H88" s="4"/>
      <c r="I88" s="335"/>
      <c r="J88" s="335"/>
    </row>
    <row r="89" spans="1:10" customFormat="1" ht="15.75" x14ac:dyDescent="0.25">
      <c r="A89" s="7"/>
      <c r="B89" s="20" t="s">
        <v>946</v>
      </c>
      <c r="C89" s="21"/>
      <c r="D89" s="20"/>
      <c r="E89" s="20"/>
      <c r="F89" s="24"/>
      <c r="G89" s="23"/>
      <c r="H89" s="54">
        <f>+H9+H16+H23+H26+H30+H43+H80+H53+H73+H71+H66+H63</f>
        <v>0</v>
      </c>
      <c r="I89" s="333"/>
      <c r="J89" s="444">
        <f>+J9+J16+J23+J26+J30+J43+J80+J53</f>
        <v>0</v>
      </c>
    </row>
    <row r="91" spans="1:10" customFormat="1" x14ac:dyDescent="0.25">
      <c r="A91" s="7"/>
      <c r="B91" s="12"/>
      <c r="C91" s="19" t="s">
        <v>947</v>
      </c>
      <c r="D91" s="13"/>
      <c r="E91" s="13"/>
      <c r="F91" s="13"/>
      <c r="G91" s="13"/>
      <c r="H91" s="13"/>
      <c r="I91" s="13"/>
    </row>
    <row r="92" spans="1:10" customFormat="1" x14ac:dyDescent="0.25">
      <c r="A92" s="7"/>
      <c r="B92" s="569" t="s">
        <v>948</v>
      </c>
      <c r="C92" s="571" t="s">
        <v>949</v>
      </c>
      <c r="D92" s="571"/>
      <c r="E92" s="571"/>
      <c r="F92" s="571"/>
      <c r="G92" s="571"/>
      <c r="H92" s="571"/>
      <c r="I92" s="571"/>
    </row>
    <row r="93" spans="1:10" customFormat="1" ht="15.75" thickBot="1" x14ac:dyDescent="0.3">
      <c r="A93" s="7"/>
      <c r="B93" s="570"/>
      <c r="C93" s="572"/>
      <c r="D93" s="572"/>
      <c r="E93" s="572"/>
      <c r="F93" s="572"/>
      <c r="G93" s="572"/>
      <c r="H93" s="572"/>
      <c r="I93" s="572"/>
    </row>
  </sheetData>
  <mergeCells count="24">
    <mergeCell ref="B92:B93"/>
    <mergeCell ref="C92:I93"/>
    <mergeCell ref="I54:L54"/>
    <mergeCell ref="I55:L55"/>
    <mergeCell ref="I56:L56"/>
    <mergeCell ref="I57:L57"/>
    <mergeCell ref="I58:L58"/>
    <mergeCell ref="I59:L59"/>
    <mergeCell ref="I60:L60"/>
    <mergeCell ref="I61:L61"/>
    <mergeCell ref="I62:L62"/>
    <mergeCell ref="I64:L64"/>
    <mergeCell ref="I65:L65"/>
    <mergeCell ref="I67:L67"/>
    <mergeCell ref="I68:L68"/>
    <mergeCell ref="I69:L69"/>
    <mergeCell ref="I77:L77"/>
    <mergeCell ref="I78:L78"/>
    <mergeCell ref="I79:L79"/>
    <mergeCell ref="I70:L70"/>
    <mergeCell ref="I72:L72"/>
    <mergeCell ref="I74:L74"/>
    <mergeCell ref="I75:L75"/>
    <mergeCell ref="I76:L76"/>
  </mergeCells>
  <phoneticPr fontId="11" type="noConversion"/>
  <pageMargins left="0.70866141732283472" right="0.70866141732283472" top="0.17" bottom="0.25" header="0.31496062992125984" footer="0.31496062992125984"/>
  <pageSetup paperSize="9"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J68"/>
  <sheetViews>
    <sheetView showGridLines="0" zoomScale="50" zoomScaleNormal="50" workbookViewId="0">
      <selection activeCell="C77" sqref="C77"/>
    </sheetView>
  </sheetViews>
  <sheetFormatPr baseColWidth="10" defaultColWidth="10.42578125" defaultRowHeight="15" x14ac:dyDescent="0.25"/>
  <cols>
    <col min="1" max="1" width="2.7109375" style="7" customWidth="1"/>
    <col min="2" max="2" width="13.7109375" style="7" customWidth="1"/>
    <col min="3" max="3" width="130.7109375" style="7" customWidth="1"/>
    <col min="4" max="4" width="11.140625" style="7" customWidth="1"/>
    <col min="5" max="5" width="10.7109375" style="7" bestFit="1" customWidth="1"/>
    <col min="6" max="6" width="14.7109375" style="7" customWidth="1"/>
    <col min="7" max="7" width="20.42578125" style="7" customWidth="1"/>
    <col min="8" max="8" width="22.28515625" style="7" customWidth="1"/>
    <col min="9" max="10" width="20.42578125" style="7" customWidth="1"/>
    <col min="11" max="16384" width="10.42578125" style="7"/>
  </cols>
  <sheetData>
    <row r="2" spans="2:10" ht="52.5" customHeight="1" x14ac:dyDescent="0.25">
      <c r="B2" s="27" t="s">
        <v>950</v>
      </c>
    </row>
    <row r="3" spans="2:10" ht="6" customHeight="1" x14ac:dyDescent="0.25">
      <c r="B3" s="26"/>
    </row>
    <row r="4" spans="2:10" ht="22.5" x14ac:dyDescent="0.45">
      <c r="B4" s="8" t="s">
        <v>924</v>
      </c>
      <c r="C4" s="324" t="str">
        <f>'Gral. Instalaciones'!C4</f>
        <v>Refuncionalización edificio Cochabamba 54 - Etapa 2</v>
      </c>
      <c r="D4" s="8" t="s">
        <v>926</v>
      </c>
      <c r="E4" s="324" t="str">
        <f>'Gral. Instalaciones'!E4</f>
        <v>MMGyD</v>
      </c>
      <c r="F4" s="8"/>
      <c r="G4" s="28"/>
      <c r="H4" s="8" t="s">
        <v>1002</v>
      </c>
      <c r="I4" s="325"/>
      <c r="J4" s="325"/>
    </row>
    <row r="5" spans="2:10" x14ac:dyDescent="0.25">
      <c r="B5" s="12"/>
      <c r="C5" s="19" t="s">
        <v>1532</v>
      </c>
      <c r="D5" s="13"/>
      <c r="E5" s="13"/>
      <c r="F5" s="13"/>
      <c r="G5" s="13"/>
      <c r="H5" s="13"/>
      <c r="I5" s="13"/>
    </row>
    <row r="6" spans="2:10" ht="36.75" customHeight="1" thickBot="1" x14ac:dyDescent="0.3">
      <c r="B6" s="14" t="s">
        <v>930</v>
      </c>
      <c r="C6" s="25" t="s">
        <v>931</v>
      </c>
      <c r="D6" s="14" t="s">
        <v>951</v>
      </c>
      <c r="E6" s="14" t="s">
        <v>952</v>
      </c>
      <c r="F6" s="14" t="s">
        <v>953</v>
      </c>
      <c r="G6" s="132" t="s">
        <v>33</v>
      </c>
      <c r="H6" s="326" t="s">
        <v>34</v>
      </c>
      <c r="I6" s="132" t="s">
        <v>35</v>
      </c>
      <c r="J6" s="326" t="s">
        <v>36</v>
      </c>
    </row>
    <row r="7" spans="2:10" x14ac:dyDescent="0.25">
      <c r="B7" s="1"/>
      <c r="C7" s="1"/>
      <c r="D7" s="1"/>
      <c r="E7" s="1"/>
      <c r="F7" s="1"/>
      <c r="G7" s="1"/>
      <c r="H7" s="1"/>
      <c r="I7" s="1"/>
    </row>
    <row r="8" spans="2:10" x14ac:dyDescent="0.25">
      <c r="B8" s="9" t="s">
        <v>942</v>
      </c>
      <c r="C8" s="10" t="s">
        <v>1533</v>
      </c>
      <c r="D8" s="11"/>
      <c r="E8" s="11"/>
      <c r="F8" s="10"/>
      <c r="G8" s="11"/>
      <c r="H8" s="11"/>
      <c r="I8" s="446"/>
      <c r="J8" s="446"/>
    </row>
    <row r="9" spans="2:10" x14ac:dyDescent="0.25">
      <c r="B9" s="35">
        <v>1</v>
      </c>
      <c r="C9" s="36" t="s">
        <v>943</v>
      </c>
      <c r="D9" s="37"/>
      <c r="E9" s="37"/>
      <c r="F9" s="36"/>
      <c r="G9" s="38"/>
      <c r="H9" s="53">
        <f>SUM(G10:G41)</f>
        <v>0</v>
      </c>
      <c r="I9" s="447"/>
      <c r="J9" s="448">
        <f>SUM(I10:I41)</f>
        <v>0</v>
      </c>
    </row>
    <row r="10" spans="2:10" x14ac:dyDescent="0.25">
      <c r="B10" s="49" t="s">
        <v>38</v>
      </c>
      <c r="C10" s="80" t="s">
        <v>1534</v>
      </c>
      <c r="D10" s="49"/>
      <c r="E10" s="49"/>
      <c r="F10" s="49"/>
      <c r="G10" s="49"/>
      <c r="H10" s="49"/>
      <c r="I10" s="449"/>
      <c r="J10" s="449"/>
    </row>
    <row r="11" spans="2:10" x14ac:dyDescent="0.25">
      <c r="B11" s="44" t="s">
        <v>1004</v>
      </c>
      <c r="C11" s="45" t="s">
        <v>1535</v>
      </c>
      <c r="D11" s="81" t="s">
        <v>50</v>
      </c>
      <c r="E11" s="46">
        <v>1</v>
      </c>
      <c r="F11" s="122"/>
      <c r="G11" s="542">
        <f>E11*F11</f>
        <v>0</v>
      </c>
      <c r="H11" s="46"/>
      <c r="I11" s="450"/>
      <c r="J11" s="450"/>
    </row>
    <row r="12" spans="2:10" x14ac:dyDescent="0.25">
      <c r="B12" s="44" t="s">
        <v>1006</v>
      </c>
      <c r="C12" s="45" t="s">
        <v>1536</v>
      </c>
      <c r="D12" s="81" t="s">
        <v>50</v>
      </c>
      <c r="E12" s="46">
        <v>1</v>
      </c>
      <c r="F12" s="47"/>
      <c r="G12" s="48">
        <f t="shared" ref="G12:G21" si="0">E12*F12</f>
        <v>0</v>
      </c>
      <c r="H12" s="46"/>
      <c r="I12" s="450"/>
      <c r="J12" s="450"/>
    </row>
    <row r="13" spans="2:10" x14ac:dyDescent="0.25">
      <c r="B13" s="44" t="s">
        <v>1179</v>
      </c>
      <c r="C13" s="45" t="s">
        <v>1537</v>
      </c>
      <c r="D13" s="81" t="s">
        <v>50</v>
      </c>
      <c r="E13" s="46">
        <v>1</v>
      </c>
      <c r="F13" s="47"/>
      <c r="G13" s="48">
        <f t="shared" si="0"/>
        <v>0</v>
      </c>
      <c r="H13" s="46"/>
      <c r="I13" s="450"/>
      <c r="J13" s="450"/>
    </row>
    <row r="14" spans="2:10" x14ac:dyDescent="0.25">
      <c r="B14" s="44" t="s">
        <v>1181</v>
      </c>
      <c r="C14" s="45" t="s">
        <v>1538</v>
      </c>
      <c r="D14" s="81" t="s">
        <v>50</v>
      </c>
      <c r="E14" s="46">
        <v>1</v>
      </c>
      <c r="F14" s="47"/>
      <c r="G14" s="48">
        <f t="shared" si="0"/>
        <v>0</v>
      </c>
      <c r="H14" s="46"/>
      <c r="I14" s="450"/>
      <c r="J14" s="450"/>
    </row>
    <row r="15" spans="2:10" x14ac:dyDescent="0.25">
      <c r="B15" s="44" t="s">
        <v>1539</v>
      </c>
      <c r="C15" s="45" t="s">
        <v>1540</v>
      </c>
      <c r="D15" s="81" t="s">
        <v>50</v>
      </c>
      <c r="E15" s="46">
        <v>1</v>
      </c>
      <c r="F15" s="47"/>
      <c r="G15" s="48">
        <f t="shared" si="0"/>
        <v>0</v>
      </c>
      <c r="H15" s="46"/>
      <c r="I15" s="450"/>
      <c r="J15" s="450"/>
    </row>
    <row r="16" spans="2:10" x14ac:dyDescent="0.25">
      <c r="B16" s="44" t="s">
        <v>1541</v>
      </c>
      <c r="C16" s="45" t="s">
        <v>1542</v>
      </c>
      <c r="D16" s="81" t="s">
        <v>50</v>
      </c>
      <c r="E16" s="46">
        <v>1</v>
      </c>
      <c r="F16" s="47"/>
      <c r="G16" s="48">
        <f t="shared" si="0"/>
        <v>0</v>
      </c>
      <c r="H16" s="46"/>
      <c r="I16" s="450"/>
      <c r="J16" s="450"/>
    </row>
    <row r="17" spans="2:10" x14ac:dyDescent="0.25">
      <c r="B17" s="44" t="s">
        <v>1543</v>
      </c>
      <c r="C17" s="45" t="s">
        <v>1544</v>
      </c>
      <c r="D17" s="81" t="s">
        <v>50</v>
      </c>
      <c r="E17" s="46">
        <v>1</v>
      </c>
      <c r="F17" s="47"/>
      <c r="G17" s="48">
        <f t="shared" si="0"/>
        <v>0</v>
      </c>
      <c r="H17" s="46"/>
      <c r="I17" s="450"/>
      <c r="J17" s="450"/>
    </row>
    <row r="18" spans="2:10" x14ac:dyDescent="0.25">
      <c r="B18" s="44" t="s">
        <v>1545</v>
      </c>
      <c r="C18" s="45" t="s">
        <v>1546</v>
      </c>
      <c r="D18" s="81" t="s">
        <v>50</v>
      </c>
      <c r="E18" s="46">
        <v>1</v>
      </c>
      <c r="F18" s="47"/>
      <c r="G18" s="48">
        <f t="shared" si="0"/>
        <v>0</v>
      </c>
      <c r="H18" s="46"/>
      <c r="I18" s="450"/>
      <c r="J18" s="450"/>
    </row>
    <row r="19" spans="2:10" x14ac:dyDescent="0.25">
      <c r="B19" s="49" t="s">
        <v>41</v>
      </c>
      <c r="C19" s="80" t="s">
        <v>1547</v>
      </c>
      <c r="D19" s="49"/>
      <c r="E19" s="49"/>
      <c r="F19" s="49"/>
      <c r="G19" s="49"/>
      <c r="H19" s="49"/>
      <c r="I19" s="449"/>
      <c r="J19" s="449"/>
    </row>
    <row r="20" spans="2:10" x14ac:dyDescent="0.25">
      <c r="B20" s="44" t="s">
        <v>1009</v>
      </c>
      <c r="C20" s="45" t="s">
        <v>1548</v>
      </c>
      <c r="D20" s="81" t="s">
        <v>50</v>
      </c>
      <c r="E20" s="46">
        <v>1</v>
      </c>
      <c r="F20" s="47"/>
      <c r="G20" s="48">
        <f t="shared" si="0"/>
        <v>0</v>
      </c>
      <c r="H20" s="46"/>
      <c r="I20" s="450"/>
      <c r="J20" s="450"/>
    </row>
    <row r="21" spans="2:10" x14ac:dyDescent="0.25">
      <c r="B21" s="44" t="s">
        <v>1549</v>
      </c>
      <c r="C21" s="45" t="s">
        <v>1550</v>
      </c>
      <c r="D21" s="81" t="s">
        <v>50</v>
      </c>
      <c r="E21" s="46">
        <v>1</v>
      </c>
      <c r="F21" s="122"/>
      <c r="G21" s="542">
        <f t="shared" si="0"/>
        <v>0</v>
      </c>
      <c r="H21" s="46"/>
      <c r="I21" s="450"/>
      <c r="J21" s="450"/>
    </row>
    <row r="22" spans="2:10" x14ac:dyDescent="0.25">
      <c r="B22" s="49" t="s">
        <v>43</v>
      </c>
      <c r="C22" s="80" t="s">
        <v>1551</v>
      </c>
      <c r="D22" s="49"/>
      <c r="E22" s="49"/>
      <c r="F22" s="49"/>
      <c r="G22" s="49"/>
      <c r="H22" s="49"/>
      <c r="I22" s="449"/>
      <c r="J22" s="449"/>
    </row>
    <row r="23" spans="2:10" x14ac:dyDescent="0.25">
      <c r="B23" s="44" t="s">
        <v>1015</v>
      </c>
      <c r="C23" s="45" t="s">
        <v>1552</v>
      </c>
      <c r="D23" s="81" t="s">
        <v>50</v>
      </c>
      <c r="E23" s="46">
        <v>1</v>
      </c>
      <c r="F23" s="47"/>
      <c r="G23" s="48">
        <f t="shared" ref="G23:G25" si="1">E23*F23</f>
        <v>0</v>
      </c>
      <c r="H23" s="46"/>
      <c r="I23" s="450"/>
      <c r="J23" s="450"/>
    </row>
    <row r="24" spans="2:10" x14ac:dyDescent="0.25">
      <c r="B24" s="44" t="s">
        <v>1016</v>
      </c>
      <c r="C24" s="45" t="s">
        <v>1553</v>
      </c>
      <c r="D24" s="81" t="s">
        <v>50</v>
      </c>
      <c r="E24" s="46">
        <v>1</v>
      </c>
      <c r="F24" s="47"/>
      <c r="G24" s="48">
        <f t="shared" si="1"/>
        <v>0</v>
      </c>
      <c r="H24" s="46"/>
      <c r="I24" s="450"/>
      <c r="J24" s="450"/>
    </row>
    <row r="25" spans="2:10" x14ac:dyDescent="0.25">
      <c r="B25" s="44" t="s">
        <v>1554</v>
      </c>
      <c r="C25" s="45" t="s">
        <v>1555</v>
      </c>
      <c r="D25" s="81" t="s">
        <v>50</v>
      </c>
      <c r="E25" s="46">
        <v>1</v>
      </c>
      <c r="F25" s="47"/>
      <c r="G25" s="48">
        <f t="shared" si="1"/>
        <v>0</v>
      </c>
      <c r="H25" s="46"/>
      <c r="I25" s="450"/>
      <c r="J25" s="450"/>
    </row>
    <row r="26" spans="2:10" x14ac:dyDescent="0.25">
      <c r="B26" s="49" t="s">
        <v>45</v>
      </c>
      <c r="C26" s="80" t="s">
        <v>1556</v>
      </c>
      <c r="D26" s="49"/>
      <c r="E26" s="49"/>
      <c r="F26" s="49"/>
      <c r="G26" s="49"/>
      <c r="H26" s="49"/>
      <c r="I26" s="449"/>
      <c r="J26" s="449"/>
    </row>
    <row r="27" spans="2:10" x14ac:dyDescent="0.25">
      <c r="B27" s="44" t="s">
        <v>1018</v>
      </c>
      <c r="C27" s="45" t="s">
        <v>1557</v>
      </c>
      <c r="D27" s="81" t="s">
        <v>1156</v>
      </c>
      <c r="E27" s="46">
        <v>1</v>
      </c>
      <c r="F27" s="47"/>
      <c r="G27" s="48">
        <f t="shared" ref="G27:G29" si="2">E27*F27</f>
        <v>0</v>
      </c>
      <c r="H27" s="46"/>
      <c r="I27" s="450"/>
      <c r="J27" s="450"/>
    </row>
    <row r="28" spans="2:10" x14ac:dyDescent="0.25">
      <c r="B28" s="44" t="s">
        <v>1189</v>
      </c>
      <c r="C28" s="45" t="s">
        <v>1558</v>
      </c>
      <c r="D28" s="81" t="s">
        <v>1156</v>
      </c>
      <c r="E28" s="46">
        <v>1</v>
      </c>
      <c r="F28" s="47"/>
      <c r="G28" s="48">
        <f t="shared" si="2"/>
        <v>0</v>
      </c>
      <c r="H28" s="46"/>
      <c r="I28" s="450"/>
      <c r="J28" s="450"/>
    </row>
    <row r="29" spans="2:10" x14ac:dyDescent="0.25">
      <c r="B29" s="44" t="s">
        <v>1559</v>
      </c>
      <c r="C29" s="45" t="s">
        <v>1560</v>
      </c>
      <c r="D29" s="81" t="s">
        <v>1156</v>
      </c>
      <c r="E29" s="46">
        <v>1</v>
      </c>
      <c r="F29" s="47"/>
      <c r="G29" s="48">
        <f t="shared" si="2"/>
        <v>0</v>
      </c>
      <c r="H29" s="46"/>
      <c r="I29" s="450"/>
      <c r="J29" s="450"/>
    </row>
    <row r="30" spans="2:10" x14ac:dyDescent="0.25">
      <c r="B30" s="49" t="s">
        <v>48</v>
      </c>
      <c r="C30" s="80" t="s">
        <v>1561</v>
      </c>
      <c r="D30" s="49"/>
      <c r="E30" s="49"/>
      <c r="F30" s="49"/>
      <c r="G30" s="49"/>
      <c r="H30" s="49"/>
      <c r="I30" s="449"/>
      <c r="J30" s="449"/>
    </row>
    <row r="31" spans="2:10" x14ac:dyDescent="0.25">
      <c r="B31" s="44" t="s">
        <v>1022</v>
      </c>
      <c r="C31" s="45" t="s">
        <v>1562</v>
      </c>
      <c r="D31" s="81" t="s">
        <v>1156</v>
      </c>
      <c r="E31" s="46">
        <v>1</v>
      </c>
      <c r="F31" s="47"/>
      <c r="G31" s="48">
        <f t="shared" ref="G31:G41" si="3">E31*F31</f>
        <v>0</v>
      </c>
      <c r="H31" s="46"/>
      <c r="I31" s="450"/>
      <c r="J31" s="450"/>
    </row>
    <row r="32" spans="2:10" x14ac:dyDescent="0.25">
      <c r="B32" s="44" t="s">
        <v>1563</v>
      </c>
      <c r="C32" s="45" t="s">
        <v>1564</v>
      </c>
      <c r="D32" s="81" t="s">
        <v>1156</v>
      </c>
      <c r="E32" s="46">
        <v>1</v>
      </c>
      <c r="F32" s="47"/>
      <c r="G32" s="48">
        <f t="shared" si="3"/>
        <v>0</v>
      </c>
      <c r="H32" s="46"/>
      <c r="I32" s="450"/>
      <c r="J32" s="450"/>
    </row>
    <row r="33" spans="2:10" x14ac:dyDescent="0.25">
      <c r="B33" s="44" t="s">
        <v>1565</v>
      </c>
      <c r="C33" s="45" t="s">
        <v>1566</v>
      </c>
      <c r="D33" s="81" t="s">
        <v>1156</v>
      </c>
      <c r="E33" s="46">
        <v>1</v>
      </c>
      <c r="F33" s="47"/>
      <c r="G33" s="48">
        <f t="shared" si="3"/>
        <v>0</v>
      </c>
      <c r="H33" s="46"/>
      <c r="I33" s="450"/>
      <c r="J33" s="450"/>
    </row>
    <row r="34" spans="2:10" x14ac:dyDescent="0.25">
      <c r="B34" s="44" t="s">
        <v>1567</v>
      </c>
      <c r="C34" s="45" t="s">
        <v>1568</v>
      </c>
      <c r="D34" s="81" t="s">
        <v>1156</v>
      </c>
      <c r="E34" s="46">
        <v>1</v>
      </c>
      <c r="F34" s="47"/>
      <c r="G34" s="48">
        <f t="shared" si="3"/>
        <v>0</v>
      </c>
      <c r="H34" s="46"/>
      <c r="I34" s="450"/>
      <c r="J34" s="450"/>
    </row>
    <row r="35" spans="2:10" x14ac:dyDescent="0.25">
      <c r="B35" s="44" t="s">
        <v>1569</v>
      </c>
      <c r="C35" s="45" t="s">
        <v>1570</v>
      </c>
      <c r="D35" s="81" t="s">
        <v>1156</v>
      </c>
      <c r="E35" s="46">
        <v>1</v>
      </c>
      <c r="F35" s="47"/>
      <c r="G35" s="48">
        <f t="shared" si="3"/>
        <v>0</v>
      </c>
      <c r="H35" s="46"/>
      <c r="I35" s="450"/>
      <c r="J35" s="450"/>
    </row>
    <row r="36" spans="2:10" x14ac:dyDescent="0.25">
      <c r="B36" s="44" t="s">
        <v>1571</v>
      </c>
      <c r="C36" s="45" t="s">
        <v>1572</v>
      </c>
      <c r="D36" s="81" t="s">
        <v>1156</v>
      </c>
      <c r="E36" s="46">
        <v>1</v>
      </c>
      <c r="F36" s="47"/>
      <c r="G36" s="48">
        <f t="shared" si="3"/>
        <v>0</v>
      </c>
      <c r="H36" s="46"/>
      <c r="I36" s="450"/>
      <c r="J36" s="450"/>
    </row>
    <row r="37" spans="2:10" x14ac:dyDescent="0.25">
      <c r="B37" s="44" t="s">
        <v>1573</v>
      </c>
      <c r="C37" s="45" t="s">
        <v>1574</v>
      </c>
      <c r="D37" s="81" t="s">
        <v>1156</v>
      </c>
      <c r="E37" s="46">
        <v>1</v>
      </c>
      <c r="F37" s="122"/>
      <c r="G37" s="542">
        <f t="shared" si="3"/>
        <v>0</v>
      </c>
      <c r="H37" s="46"/>
      <c r="I37" s="450"/>
      <c r="J37" s="450"/>
    </row>
    <row r="38" spans="2:10" x14ac:dyDescent="0.25">
      <c r="B38" s="44" t="s">
        <v>1575</v>
      </c>
      <c r="C38" s="45" t="s">
        <v>1576</v>
      </c>
      <c r="D38" s="81" t="s">
        <v>1156</v>
      </c>
      <c r="E38" s="46">
        <v>1</v>
      </c>
      <c r="F38" s="47"/>
      <c r="G38" s="48">
        <f t="shared" si="3"/>
        <v>0</v>
      </c>
      <c r="H38" s="46"/>
      <c r="I38" s="450"/>
      <c r="J38" s="450"/>
    </row>
    <row r="39" spans="2:10" x14ac:dyDescent="0.25">
      <c r="B39" s="44" t="s">
        <v>1577</v>
      </c>
      <c r="C39" s="552" t="s">
        <v>1578</v>
      </c>
      <c r="D39" s="81" t="s">
        <v>1156</v>
      </c>
      <c r="E39" s="46">
        <v>1</v>
      </c>
      <c r="F39" s="122"/>
      <c r="G39" s="542"/>
      <c r="H39" s="46"/>
      <c r="I39" s="450"/>
      <c r="J39" s="450"/>
    </row>
    <row r="40" spans="2:10" x14ac:dyDescent="0.25">
      <c r="B40" s="44" t="s">
        <v>1579</v>
      </c>
      <c r="C40" s="45" t="s">
        <v>1580</v>
      </c>
      <c r="D40" s="81" t="s">
        <v>1156</v>
      </c>
      <c r="E40" s="46">
        <v>1</v>
      </c>
      <c r="F40" s="47"/>
      <c r="G40" s="48">
        <f t="shared" si="3"/>
        <v>0</v>
      </c>
      <c r="H40" s="46"/>
      <c r="I40" s="450"/>
      <c r="J40" s="450"/>
    </row>
    <row r="41" spans="2:10" x14ac:dyDescent="0.25">
      <c r="B41" s="44" t="s">
        <v>1581</v>
      </c>
      <c r="C41" s="45" t="s">
        <v>1582</v>
      </c>
      <c r="D41" s="81" t="s">
        <v>1156</v>
      </c>
      <c r="E41" s="46">
        <v>1</v>
      </c>
      <c r="F41" s="47"/>
      <c r="G41" s="48">
        <f t="shared" si="3"/>
        <v>0</v>
      </c>
      <c r="H41" s="46"/>
      <c r="I41" s="450"/>
      <c r="J41" s="450"/>
    </row>
    <row r="42" spans="2:10" x14ac:dyDescent="0.25">
      <c r="B42" s="35">
        <v>2</v>
      </c>
      <c r="C42" s="36" t="s">
        <v>944</v>
      </c>
      <c r="D42" s="37"/>
      <c r="E42" s="37"/>
      <c r="F42" s="36"/>
      <c r="G42" s="38"/>
      <c r="H42" s="53">
        <f>SUM(G43:G53)</f>
        <v>0</v>
      </c>
      <c r="I42" s="447"/>
      <c r="J42" s="448">
        <f>SUM(I43:I53)</f>
        <v>0</v>
      </c>
    </row>
    <row r="43" spans="2:10" x14ac:dyDescent="0.25">
      <c r="B43" s="44" t="s">
        <v>56</v>
      </c>
      <c r="C43" s="43" t="s">
        <v>1583</v>
      </c>
      <c r="D43" s="81" t="s">
        <v>270</v>
      </c>
      <c r="E43" s="439">
        <v>3423</v>
      </c>
      <c r="F43" s="47"/>
      <c r="G43" s="48">
        <f t="shared" ref="G43:G53" si="4">F43*E43</f>
        <v>0</v>
      </c>
      <c r="H43" s="81"/>
      <c r="I43" s="450"/>
      <c r="J43" s="450"/>
    </row>
    <row r="44" spans="2:10" x14ac:dyDescent="0.25">
      <c r="B44" s="44" t="s">
        <v>88</v>
      </c>
      <c r="C44" s="43" t="s">
        <v>1584</v>
      </c>
      <c r="D44" s="81" t="s">
        <v>270</v>
      </c>
      <c r="E44" s="439">
        <v>3423</v>
      </c>
      <c r="F44" s="47"/>
      <c r="G44" s="48">
        <f t="shared" si="4"/>
        <v>0</v>
      </c>
      <c r="H44" s="81"/>
      <c r="I44" s="450"/>
      <c r="J44" s="450"/>
    </row>
    <row r="45" spans="2:10" x14ac:dyDescent="0.25">
      <c r="B45" s="44" t="s">
        <v>123</v>
      </c>
      <c r="C45" s="43" t="s">
        <v>1585</v>
      </c>
      <c r="D45" s="81" t="s">
        <v>270</v>
      </c>
      <c r="E45" s="439">
        <v>685</v>
      </c>
      <c r="F45" s="47"/>
      <c r="G45" s="48">
        <f t="shared" si="4"/>
        <v>0</v>
      </c>
      <c r="H45" s="81"/>
      <c r="I45" s="450"/>
      <c r="J45" s="450"/>
    </row>
    <row r="46" spans="2:10" x14ac:dyDescent="0.25">
      <c r="B46" s="44" t="s">
        <v>128</v>
      </c>
      <c r="C46" s="43" t="s">
        <v>1586</v>
      </c>
      <c r="D46" s="81" t="s">
        <v>270</v>
      </c>
      <c r="E46" s="439">
        <v>685</v>
      </c>
      <c r="F46" s="47"/>
      <c r="G46" s="48">
        <f t="shared" si="4"/>
        <v>0</v>
      </c>
      <c r="H46" s="81"/>
      <c r="I46" s="450"/>
      <c r="J46" s="450"/>
    </row>
    <row r="47" spans="2:10" x14ac:dyDescent="0.25">
      <c r="B47" s="44" t="s">
        <v>149</v>
      </c>
      <c r="C47" s="43" t="s">
        <v>1587</v>
      </c>
      <c r="D47" s="81" t="s">
        <v>270</v>
      </c>
      <c r="E47" s="439" t="s">
        <v>1588</v>
      </c>
      <c r="F47" s="47"/>
      <c r="G47" s="48">
        <f t="shared" si="4"/>
        <v>0</v>
      </c>
      <c r="H47" s="81"/>
      <c r="I47" s="450"/>
      <c r="J47" s="450"/>
    </row>
    <row r="48" spans="2:10" x14ac:dyDescent="0.25">
      <c r="B48" s="44" t="s">
        <v>163</v>
      </c>
      <c r="C48" s="43" t="s">
        <v>1589</v>
      </c>
      <c r="D48" s="81" t="s">
        <v>270</v>
      </c>
      <c r="E48" s="439" t="s">
        <v>1588</v>
      </c>
      <c r="F48" s="47"/>
      <c r="G48" s="48">
        <f t="shared" si="4"/>
        <v>0</v>
      </c>
      <c r="H48" s="81"/>
      <c r="I48" s="450"/>
      <c r="J48" s="450"/>
    </row>
    <row r="49" spans="2:10" x14ac:dyDescent="0.25">
      <c r="B49" s="44" t="s">
        <v>192</v>
      </c>
      <c r="C49" s="43" t="s">
        <v>1590</v>
      </c>
      <c r="D49" s="81" t="s">
        <v>1591</v>
      </c>
      <c r="E49" s="439">
        <v>5700</v>
      </c>
      <c r="F49" s="47"/>
      <c r="G49" s="48">
        <f t="shared" si="4"/>
        <v>0</v>
      </c>
      <c r="H49" s="81"/>
      <c r="I49" s="450"/>
      <c r="J49" s="450"/>
    </row>
    <row r="50" spans="2:10" x14ac:dyDescent="0.25">
      <c r="B50" s="44" t="s">
        <v>1102</v>
      </c>
      <c r="C50" s="43" t="s">
        <v>1592</v>
      </c>
      <c r="D50" s="81" t="s">
        <v>40</v>
      </c>
      <c r="E50" s="52">
        <v>1100</v>
      </c>
      <c r="F50" s="47"/>
      <c r="G50" s="48">
        <f t="shared" si="4"/>
        <v>0</v>
      </c>
      <c r="H50" s="81"/>
      <c r="I50" s="450"/>
      <c r="J50" s="450"/>
    </row>
    <row r="51" spans="2:10" x14ac:dyDescent="0.25">
      <c r="B51" s="44" t="s">
        <v>1106</v>
      </c>
      <c r="C51" s="43" t="s">
        <v>1593</v>
      </c>
      <c r="D51" s="81" t="s">
        <v>50</v>
      </c>
      <c r="E51" s="52">
        <v>1</v>
      </c>
      <c r="F51" s="47"/>
      <c r="G51" s="48">
        <f t="shared" si="4"/>
        <v>0</v>
      </c>
      <c r="H51" s="81"/>
      <c r="I51" s="450"/>
      <c r="J51" s="450"/>
    </row>
    <row r="52" spans="2:10" x14ac:dyDescent="0.25">
      <c r="B52" s="44" t="s">
        <v>1109</v>
      </c>
      <c r="C52" s="43" t="s">
        <v>1594</v>
      </c>
      <c r="D52" s="81" t="s">
        <v>50</v>
      </c>
      <c r="E52" s="52">
        <v>1</v>
      </c>
      <c r="F52" s="47"/>
      <c r="G52" s="48">
        <f t="shared" si="4"/>
        <v>0</v>
      </c>
      <c r="H52" s="81"/>
      <c r="I52" s="450"/>
      <c r="J52" s="450"/>
    </row>
    <row r="53" spans="2:10" x14ac:dyDescent="0.25">
      <c r="B53" s="44" t="s">
        <v>1112</v>
      </c>
      <c r="C53" s="43" t="s">
        <v>1595</v>
      </c>
      <c r="D53" s="81" t="s">
        <v>50</v>
      </c>
      <c r="E53" s="439">
        <v>1</v>
      </c>
      <c r="F53" s="47"/>
      <c r="G53" s="48">
        <f t="shared" si="4"/>
        <v>0</v>
      </c>
      <c r="H53" s="81"/>
      <c r="I53" s="450"/>
      <c r="J53" s="450"/>
    </row>
    <row r="54" spans="2:10" x14ac:dyDescent="0.25">
      <c r="B54" s="35">
        <v>3</v>
      </c>
      <c r="C54" s="36" t="s">
        <v>15</v>
      </c>
      <c r="D54" s="37"/>
      <c r="E54" s="37"/>
      <c r="F54" s="36"/>
      <c r="G54" s="38"/>
      <c r="H54" s="53">
        <f>SUM(G55:G61)</f>
        <v>0</v>
      </c>
      <c r="I54" s="447"/>
      <c r="J54" s="448">
        <f>SUM(I55:I61)</f>
        <v>0</v>
      </c>
    </row>
    <row r="55" spans="2:10" x14ac:dyDescent="0.25">
      <c r="B55" s="76" t="s">
        <v>209</v>
      </c>
      <c r="C55" s="77" t="s">
        <v>1596</v>
      </c>
      <c r="D55" s="83" t="s">
        <v>50</v>
      </c>
      <c r="E55" s="78">
        <v>1</v>
      </c>
      <c r="F55" s="55"/>
      <c r="G55" s="56">
        <f t="shared" ref="G55:G61" si="5">F55*E55</f>
        <v>0</v>
      </c>
      <c r="H55" s="81"/>
      <c r="I55" s="450"/>
      <c r="J55" s="450"/>
    </row>
    <row r="56" spans="2:10" x14ac:dyDescent="0.25">
      <c r="B56" s="70" t="s">
        <v>217</v>
      </c>
      <c r="C56" s="71" t="s">
        <v>1597</v>
      </c>
      <c r="D56" s="82" t="s">
        <v>50</v>
      </c>
      <c r="E56" s="72">
        <v>1</v>
      </c>
      <c r="F56" s="47"/>
      <c r="G56" s="48">
        <f t="shared" si="5"/>
        <v>0</v>
      </c>
      <c r="H56" s="81"/>
      <c r="I56" s="450"/>
      <c r="J56" s="450"/>
    </row>
    <row r="57" spans="2:10" x14ac:dyDescent="0.25">
      <c r="B57" s="70" t="s">
        <v>231</v>
      </c>
      <c r="C57" s="71" t="s">
        <v>1598</v>
      </c>
      <c r="D57" s="82" t="s">
        <v>50</v>
      </c>
      <c r="E57" s="72">
        <v>1</v>
      </c>
      <c r="F57" s="47"/>
      <c r="G57" s="48">
        <f t="shared" si="5"/>
        <v>0</v>
      </c>
      <c r="H57" s="81"/>
      <c r="I57" s="450"/>
      <c r="J57" s="450"/>
    </row>
    <row r="58" spans="2:10" x14ac:dyDescent="0.25">
      <c r="B58" s="70" t="s">
        <v>243</v>
      </c>
      <c r="C58" s="71" t="s">
        <v>1599</v>
      </c>
      <c r="D58" s="82" t="s">
        <v>50</v>
      </c>
      <c r="E58" s="72">
        <v>1</v>
      </c>
      <c r="F58" s="47"/>
      <c r="G58" s="48">
        <f t="shared" si="5"/>
        <v>0</v>
      </c>
      <c r="H58" s="81"/>
      <c r="I58" s="450"/>
      <c r="J58" s="450"/>
    </row>
    <row r="59" spans="2:10" x14ac:dyDescent="0.25">
      <c r="B59" s="70" t="s">
        <v>252</v>
      </c>
      <c r="C59" s="71" t="s">
        <v>1600</v>
      </c>
      <c r="D59" s="82" t="s">
        <v>50</v>
      </c>
      <c r="E59" s="72">
        <v>1</v>
      </c>
      <c r="F59" s="47"/>
      <c r="G59" s="48">
        <f t="shared" si="5"/>
        <v>0</v>
      </c>
      <c r="H59" s="81"/>
      <c r="I59" s="450"/>
      <c r="J59" s="450"/>
    </row>
    <row r="60" spans="2:10" x14ac:dyDescent="0.25">
      <c r="B60" s="70" t="s">
        <v>1263</v>
      </c>
      <c r="C60" s="71" t="s">
        <v>1601</v>
      </c>
      <c r="D60" s="82" t="s">
        <v>50</v>
      </c>
      <c r="E60" s="72">
        <v>1</v>
      </c>
      <c r="F60" s="47"/>
      <c r="G60" s="48">
        <f t="shared" si="5"/>
        <v>0</v>
      </c>
      <c r="H60" s="81"/>
      <c r="I60" s="450"/>
      <c r="J60" s="450"/>
    </row>
    <row r="61" spans="2:10" x14ac:dyDescent="0.25">
      <c r="B61" s="73" t="s">
        <v>1265</v>
      </c>
      <c r="C61" s="74" t="s">
        <v>1602</v>
      </c>
      <c r="D61" s="84" t="s">
        <v>50</v>
      </c>
      <c r="E61" s="75">
        <v>1</v>
      </c>
      <c r="F61" s="47"/>
      <c r="G61" s="48">
        <f t="shared" si="5"/>
        <v>0</v>
      </c>
      <c r="H61" s="81"/>
      <c r="I61" s="450"/>
      <c r="J61" s="450"/>
    </row>
    <row r="62" spans="2:10" x14ac:dyDescent="0.25">
      <c r="B62" s="20" t="s">
        <v>933</v>
      </c>
      <c r="C62" s="21" t="s">
        <v>1532</v>
      </c>
      <c r="D62" s="20"/>
      <c r="E62" s="20"/>
      <c r="F62" s="22"/>
      <c r="G62" s="23"/>
      <c r="H62" s="23"/>
      <c r="I62" s="451"/>
      <c r="J62" s="451"/>
    </row>
    <row r="63" spans="2:10" x14ac:dyDescent="0.25">
      <c r="B63" s="2"/>
      <c r="C63" s="3"/>
      <c r="D63" s="2"/>
      <c r="E63" s="2"/>
      <c r="F63" s="2"/>
      <c r="G63" s="4"/>
      <c r="H63" s="4"/>
      <c r="I63" s="452"/>
      <c r="J63" s="452"/>
    </row>
    <row r="64" spans="2:10" ht="15.75" x14ac:dyDescent="0.25">
      <c r="B64" s="20" t="s">
        <v>946</v>
      </c>
      <c r="C64" s="21"/>
      <c r="D64" s="20"/>
      <c r="E64" s="20"/>
      <c r="F64" s="24"/>
      <c r="G64" s="23"/>
      <c r="H64" s="54">
        <f>H9+H42+H54</f>
        <v>0</v>
      </c>
      <c r="I64" s="451"/>
      <c r="J64" s="453">
        <f>J9+J42+J54</f>
        <v>0</v>
      </c>
    </row>
    <row r="66" spans="2:9" x14ac:dyDescent="0.25">
      <c r="B66" s="12"/>
      <c r="C66" s="19" t="s">
        <v>947</v>
      </c>
      <c r="D66" s="13"/>
      <c r="E66" s="13"/>
      <c r="F66" s="13"/>
      <c r="G66" s="13"/>
      <c r="H66" s="13"/>
      <c r="I66" s="13"/>
    </row>
    <row r="67" spans="2:9" x14ac:dyDescent="0.25">
      <c r="B67" s="569" t="s">
        <v>948</v>
      </c>
      <c r="C67" s="571" t="s">
        <v>949</v>
      </c>
      <c r="D67" s="571"/>
      <c r="E67" s="571"/>
      <c r="F67" s="571"/>
      <c r="G67" s="571"/>
      <c r="H67" s="571"/>
      <c r="I67" s="571"/>
    </row>
    <row r="68" spans="2:9" ht="15.75" thickBot="1" x14ac:dyDescent="0.3">
      <c r="B68" s="570"/>
      <c r="C68" s="572"/>
      <c r="D68" s="572"/>
      <c r="E68" s="572"/>
      <c r="F68" s="572"/>
      <c r="G68" s="572"/>
      <c r="H68" s="572"/>
      <c r="I68" s="572"/>
    </row>
  </sheetData>
  <mergeCells count="2">
    <mergeCell ref="B67:B68"/>
    <mergeCell ref="C67:I68"/>
  </mergeCells>
  <phoneticPr fontId="11" type="noConversion"/>
  <pageMargins left="0.26" right="0.36" top="0.32" bottom="0.19" header="0.31496062992125984" footer="0.31496062992125984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7dc456-6672-4954-ac37-05736d7c7599">
      <Terms xmlns="http://schemas.microsoft.com/office/infopath/2007/PartnerControls"/>
    </lcf76f155ced4ddcb4097134ff3c332f>
    <TaxCatchAll xmlns="05c09e01-5de1-4f26-be25-b0eacc5574b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888D5A3297DF48845B0FB3BC265BDC" ma:contentTypeVersion="16" ma:contentTypeDescription="Crear nuevo documento." ma:contentTypeScope="" ma:versionID="47b996ea73bae1f41bb2a7fa697896a3">
  <xsd:schema xmlns:xsd="http://www.w3.org/2001/XMLSchema" xmlns:xs="http://www.w3.org/2001/XMLSchema" xmlns:p="http://schemas.microsoft.com/office/2006/metadata/properties" xmlns:ns2="847dc456-6672-4954-ac37-05736d7c7599" xmlns:ns3="05c09e01-5de1-4f26-be25-b0eacc5574b2" targetNamespace="http://schemas.microsoft.com/office/2006/metadata/properties" ma:root="true" ma:fieldsID="a697fc803b7388fbb5533db79f65990d" ns2:_="" ns3:_="">
    <xsd:import namespace="847dc456-6672-4954-ac37-05736d7c7599"/>
    <xsd:import namespace="05c09e01-5de1-4f26-be25-b0eacc557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dc456-6672-4954-ac37-05736d7c75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6b41ed0-841c-4289-ba82-c1615b4ee8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09e01-5de1-4f26-be25-b0eacc5574b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d92b37-44cb-4a87-84a5-136be9eeb3ce}" ma:internalName="TaxCatchAll" ma:showField="CatchAllData" ma:web="05c09e01-5de1-4f26-be25-b0eacc5574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2EDCD7-FFF2-4C81-AE8C-9D22F91C5B14}">
  <ds:schemaRefs>
    <ds:schemaRef ds:uri="http://purl.org/dc/dcmitype/"/>
    <ds:schemaRef ds:uri="847dc456-6672-4954-ac37-05736d7c7599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5c09e01-5de1-4f26-be25-b0eacc5574b2"/>
  </ds:schemaRefs>
</ds:datastoreItem>
</file>

<file path=customXml/itemProps2.xml><?xml version="1.0" encoding="utf-8"?>
<ds:datastoreItem xmlns:ds="http://schemas.openxmlformats.org/officeDocument/2006/customXml" ds:itemID="{6234B49B-D439-43E4-9E80-E5CE44E10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dc456-6672-4954-ac37-05736d7c7599"/>
    <ds:schemaRef ds:uri="05c09e01-5de1-4f26-be25-b0eacc557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8ABE8B-5DA4-4619-9A8D-3F573887D3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18</vt:i4>
      </vt:variant>
    </vt:vector>
  </HeadingPairs>
  <TitlesOfParts>
    <vt:vector size="28" baseType="lpstr">
      <vt:lpstr>Planilla Resumen pliego</vt:lpstr>
      <vt:lpstr>Computo y Presupuesto Global</vt:lpstr>
      <vt:lpstr>Gral. Instalaciones</vt:lpstr>
      <vt:lpstr>COT-ER</vt:lpstr>
      <vt:lpstr>COT-IS</vt:lpstr>
      <vt:lpstr>COT-II</vt:lpstr>
      <vt:lpstr>COT-IE</vt:lpstr>
      <vt:lpstr>COT-CD</vt:lpstr>
      <vt:lpstr>COT-IT</vt:lpstr>
      <vt:lpstr>COT-TV</vt:lpstr>
      <vt:lpstr>'Computo y Presupuesto Global'!Área_de_impresión</vt:lpstr>
      <vt:lpstr>'COT-CD'!Área_de_impresión</vt:lpstr>
      <vt:lpstr>'COT-ER'!Área_de_impresión</vt:lpstr>
      <vt:lpstr>'COT-IE'!Área_de_impresión</vt:lpstr>
      <vt:lpstr>'COT-II'!Área_de_impresión</vt:lpstr>
      <vt:lpstr>'COT-IS'!Área_de_impresión</vt:lpstr>
      <vt:lpstr>'COT-IT'!Área_de_impresión</vt:lpstr>
      <vt:lpstr>'COT-TV'!Área_de_impresión</vt:lpstr>
      <vt:lpstr>'Gral. Instalaciones'!Área_de_impresión</vt:lpstr>
      <vt:lpstr>'Computo y Presupuesto Global'!Títulos_a_imprimir</vt:lpstr>
      <vt:lpstr>'COT-CD'!Títulos_a_imprimir</vt:lpstr>
      <vt:lpstr>'COT-ER'!Títulos_a_imprimir</vt:lpstr>
      <vt:lpstr>'COT-IE'!Títulos_a_imprimir</vt:lpstr>
      <vt:lpstr>'COT-II'!Títulos_a_imprimir</vt:lpstr>
      <vt:lpstr>'COT-IS'!Títulos_a_imprimir</vt:lpstr>
      <vt:lpstr>'COT-IT'!Títulos_a_imprimir</vt:lpstr>
      <vt:lpstr>'COT-TV'!Títulos_a_imprimir</vt:lpstr>
      <vt:lpstr>'Gral. Instalaciones'!Títulos_a_imprimir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fnieto@gnba.com.ar</dc:creator>
  <cp:keywords/>
  <dc:description/>
  <cp:lastModifiedBy>Rubi Lucía Pinin Pinado</cp:lastModifiedBy>
  <cp:revision/>
  <cp:lastPrinted>2022-07-29T12:52:12Z</cp:lastPrinted>
  <dcterms:created xsi:type="dcterms:W3CDTF">2015-07-01T23:56:40Z</dcterms:created>
  <dcterms:modified xsi:type="dcterms:W3CDTF">2022-07-29T12:53:43Z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0x01010006888D5A3297DF48845B0FB3BC265BDC</vt:lpwstr>
  </property>
  <property fmtid="{D5CDD505-2E9C-101B-9397-08002B2CF9AE}" pid="3" name="MediaServiceImageTags">
    <vt:lpwstr/>
  </property>
</Properties>
</file>